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839FA4F6-F31B-4529-84A7-9364E1D8877F}" xr6:coauthVersionLast="47" xr6:coauthVersionMax="47" xr10:uidLastSave="{00000000-0000-0000-0000-000000000000}"/>
  <bookViews>
    <workbookView xWindow="-120" yWindow="-120" windowWidth="29040" windowHeight="15720" tabRatio="833" xr2:uid="{00000000-000D-0000-FFFF-FFFF00000000}"/>
  </bookViews>
  <sheets>
    <sheet name="別紙 (2026)" sheetId="12" r:id="rId1"/>
    <sheet name="（記入例）別紙 (2026)" sheetId="13" r:id="rId2"/>
    <sheet name="経過措置計算用シート（2024年度支援開始分）" sheetId="16" r:id="rId3"/>
    <sheet name="経過措置計算用シート（2025年度支援開始分）" sheetId="17" r:id="rId4"/>
    <sheet name="（記入例）経過措置計算用シート " sheetId="18" r:id="rId5"/>
  </sheets>
  <definedNames>
    <definedName name="_xlnm._FilterDatabase" localSheetId="1" hidden="1">'（記入例）別紙 (2026)'!$B$9:$AZ$62</definedName>
    <definedName name="_xlnm._FilterDatabase" localSheetId="0" hidden="1">'別紙 (2026)'!$B$9:$AZ$62</definedName>
    <definedName name="_xlnm.Print_Area" localSheetId="1">'（記入例）別紙 (2026)'!$B$2:$AZ$62</definedName>
    <definedName name="_xlnm.Print_Area" localSheetId="0">'別紙 (2026)'!$B$2:$AZ$62</definedName>
    <definedName name="_xlnm.Print_Titles" localSheetId="1">'（記入例）別紙 (2026)'!$10:$13</definedName>
    <definedName name="_xlnm.Print_Titles" localSheetId="0">'別紙 (2026)'!$10:$13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3" l="1"/>
  <c r="O47" i="13"/>
  <c r="M44" i="13"/>
  <c r="O39" i="13"/>
  <c r="M36" i="13"/>
  <c r="O31" i="13"/>
  <c r="O23" i="13"/>
  <c r="M28" i="13" s="1"/>
  <c r="O15" i="13"/>
  <c r="M20" i="13" s="1"/>
  <c r="M52" i="12"/>
  <c r="O47" i="12"/>
  <c r="M44" i="12"/>
  <c r="O39" i="12"/>
  <c r="M36" i="12"/>
  <c r="O31" i="12"/>
  <c r="M28" i="12"/>
  <c r="O23" i="12"/>
  <c r="M20" i="12"/>
  <c r="O15" i="12"/>
  <c r="D12" i="18"/>
  <c r="D107" i="18"/>
  <c r="D106" i="18"/>
  <c r="B96" i="18"/>
  <c r="Z88" i="18"/>
  <c r="Z85" i="18"/>
  <c r="B82" i="18"/>
  <c r="Z46" i="18"/>
  <c r="J45" i="18"/>
  <c r="Z38" i="18"/>
  <c r="Z37" i="18"/>
  <c r="Z39" i="18" s="1"/>
  <c r="P37" i="18"/>
  <c r="P38" i="18" s="1"/>
  <c r="N37" i="18"/>
  <c r="N38" i="18" s="1"/>
  <c r="L37" i="18"/>
  <c r="L38" i="18" s="1"/>
  <c r="Z36" i="18"/>
  <c r="X36" i="18"/>
  <c r="V36" i="18"/>
  <c r="T36" i="18"/>
  <c r="R36" i="18"/>
  <c r="P36" i="18"/>
  <c r="N36" i="18"/>
  <c r="L36" i="18"/>
  <c r="J36" i="18"/>
  <c r="H36" i="18"/>
  <c r="F36" i="18"/>
  <c r="D36" i="18"/>
  <c r="Z35" i="18"/>
  <c r="X35" i="18"/>
  <c r="V35" i="18"/>
  <c r="T35" i="18"/>
  <c r="R35" i="18"/>
  <c r="P35" i="18"/>
  <c r="N35" i="18"/>
  <c r="L35" i="18"/>
  <c r="J35" i="18"/>
  <c r="H35" i="18"/>
  <c r="F35" i="18"/>
  <c r="D35" i="18"/>
  <c r="Z34" i="18"/>
  <c r="X34" i="18"/>
  <c r="V34" i="18"/>
  <c r="T34" i="18"/>
  <c r="R34" i="18"/>
  <c r="P34" i="18"/>
  <c r="N34" i="18"/>
  <c r="L34" i="18"/>
  <c r="J34" i="18"/>
  <c r="H34" i="18"/>
  <c r="F34" i="18"/>
  <c r="D34" i="18"/>
  <c r="Z33" i="18"/>
  <c r="X33" i="18"/>
  <c r="V33" i="18"/>
  <c r="T33" i="18"/>
  <c r="R33" i="18"/>
  <c r="P33" i="18"/>
  <c r="N33" i="18"/>
  <c r="L33" i="18"/>
  <c r="J33" i="18"/>
  <c r="H33" i="18"/>
  <c r="F33" i="18"/>
  <c r="D33" i="18"/>
  <c r="Z32" i="18"/>
  <c r="X32" i="18"/>
  <c r="V32" i="18"/>
  <c r="T32" i="18"/>
  <c r="R32" i="18"/>
  <c r="P32" i="18"/>
  <c r="N32" i="18"/>
  <c r="L32" i="18"/>
  <c r="J32" i="18"/>
  <c r="H32" i="18"/>
  <c r="F32" i="18"/>
  <c r="D32" i="18"/>
  <c r="Z31" i="18"/>
  <c r="X31" i="18"/>
  <c r="V31" i="18"/>
  <c r="T31" i="18"/>
  <c r="R31" i="18"/>
  <c r="P31" i="18"/>
  <c r="N31" i="18"/>
  <c r="L31" i="18"/>
  <c r="J31" i="18"/>
  <c r="H31" i="18"/>
  <c r="F31" i="18"/>
  <c r="D31" i="18"/>
  <c r="Z30" i="18"/>
  <c r="X30" i="18"/>
  <c r="V30" i="18"/>
  <c r="T30" i="18"/>
  <c r="R30" i="18"/>
  <c r="P30" i="18"/>
  <c r="N30" i="18"/>
  <c r="L30" i="18"/>
  <c r="J30" i="18"/>
  <c r="H30" i="18"/>
  <c r="F30" i="18"/>
  <c r="D30" i="18"/>
  <c r="Z29" i="18"/>
  <c r="X29" i="18"/>
  <c r="V29" i="18"/>
  <c r="T29" i="18"/>
  <c r="R29" i="18"/>
  <c r="P29" i="18"/>
  <c r="N29" i="18"/>
  <c r="L29" i="18"/>
  <c r="J29" i="18"/>
  <c r="H29" i="18"/>
  <c r="F29" i="18"/>
  <c r="D29" i="18"/>
  <c r="Z28" i="18"/>
  <c r="X28" i="18"/>
  <c r="V28" i="18"/>
  <c r="T28" i="18"/>
  <c r="R28" i="18"/>
  <c r="P28" i="18"/>
  <c r="N28" i="18"/>
  <c r="L28" i="18"/>
  <c r="J28" i="18"/>
  <c r="H28" i="18"/>
  <c r="F28" i="18"/>
  <c r="D28" i="18"/>
  <c r="Z27" i="18"/>
  <c r="X27" i="18"/>
  <c r="V27" i="18"/>
  <c r="T27" i="18"/>
  <c r="R27" i="18"/>
  <c r="P27" i="18"/>
  <c r="N27" i="18"/>
  <c r="L27" i="18"/>
  <c r="J27" i="18"/>
  <c r="H27" i="18"/>
  <c r="F27" i="18"/>
  <c r="D27" i="18"/>
  <c r="Z26" i="18"/>
  <c r="X26" i="18"/>
  <c r="V26" i="18"/>
  <c r="T26" i="18"/>
  <c r="R26" i="18"/>
  <c r="P26" i="18"/>
  <c r="N26" i="18"/>
  <c r="L26" i="18"/>
  <c r="J26" i="18"/>
  <c r="H26" i="18"/>
  <c r="F26" i="18"/>
  <c r="D26" i="18"/>
  <c r="Z25" i="18"/>
  <c r="X25" i="18"/>
  <c r="X37" i="18" s="1"/>
  <c r="X38" i="18" s="1"/>
  <c r="V25" i="18"/>
  <c r="V37" i="18" s="1"/>
  <c r="V38" i="18" s="1"/>
  <c r="T25" i="18"/>
  <c r="T37" i="18" s="1"/>
  <c r="T38" i="18" s="1"/>
  <c r="R25" i="18"/>
  <c r="R37" i="18" s="1"/>
  <c r="R38" i="18" s="1"/>
  <c r="P25" i="18"/>
  <c r="N25" i="18"/>
  <c r="L25" i="18"/>
  <c r="J25" i="18"/>
  <c r="J37" i="18" s="1"/>
  <c r="J38" i="18" s="1"/>
  <c r="H25" i="18"/>
  <c r="H37" i="18" s="1"/>
  <c r="H38" i="18" s="1"/>
  <c r="F25" i="18"/>
  <c r="F37" i="18" s="1"/>
  <c r="F38" i="18" s="1"/>
  <c r="D25" i="18"/>
  <c r="D37" i="18" s="1"/>
  <c r="D38" i="18" s="1"/>
  <c r="Z23" i="18"/>
  <c r="Z24" i="18" s="1"/>
  <c r="X22" i="18"/>
  <c r="X23" i="18" s="1"/>
  <c r="V22" i="18"/>
  <c r="T22" i="18"/>
  <c r="R22" i="18"/>
  <c r="P22" i="18"/>
  <c r="N22" i="18"/>
  <c r="L22" i="18"/>
  <c r="J22" i="18"/>
  <c r="H22" i="18"/>
  <c r="F22" i="18"/>
  <c r="D22" i="18"/>
  <c r="V21" i="18"/>
  <c r="V23" i="18" s="1"/>
  <c r="T21" i="18"/>
  <c r="R21" i="18"/>
  <c r="P21" i="18"/>
  <c r="N21" i="18"/>
  <c r="L21" i="18"/>
  <c r="J21" i="18"/>
  <c r="H21" i="18"/>
  <c r="F21" i="18"/>
  <c r="D21" i="18"/>
  <c r="T20" i="18"/>
  <c r="T23" i="18" s="1"/>
  <c r="R20" i="18"/>
  <c r="P20" i="18"/>
  <c r="N20" i="18"/>
  <c r="L20" i="18"/>
  <c r="J20" i="18"/>
  <c r="H20" i="18"/>
  <c r="F20" i="18"/>
  <c r="D20" i="18"/>
  <c r="R19" i="18"/>
  <c r="R23" i="18" s="1"/>
  <c r="P19" i="18"/>
  <c r="P23" i="18" s="1"/>
  <c r="N19" i="18"/>
  <c r="L19" i="18"/>
  <c r="J19" i="18"/>
  <c r="H19" i="18"/>
  <c r="F19" i="18"/>
  <c r="D19" i="18"/>
  <c r="P18" i="18"/>
  <c r="N18" i="18"/>
  <c r="L18" i="18"/>
  <c r="J18" i="18"/>
  <c r="H18" i="18"/>
  <c r="F18" i="18"/>
  <c r="D18" i="18"/>
  <c r="N17" i="18"/>
  <c r="N23" i="18" s="1"/>
  <c r="L17" i="18"/>
  <c r="J17" i="18"/>
  <c r="H17" i="18"/>
  <c r="F17" i="18"/>
  <c r="D17" i="18"/>
  <c r="L16" i="18"/>
  <c r="J16" i="18"/>
  <c r="H16" i="18"/>
  <c r="F16" i="18"/>
  <c r="D16" i="18"/>
  <c r="J15" i="18"/>
  <c r="J23" i="18" s="1"/>
  <c r="J39" i="18" s="1"/>
  <c r="J49" i="18" s="1"/>
  <c r="H15" i="18"/>
  <c r="H23" i="18" s="1"/>
  <c r="F15" i="18"/>
  <c r="F23" i="18" s="1"/>
  <c r="D15" i="18"/>
  <c r="H14" i="18"/>
  <c r="F14" i="18"/>
  <c r="D14" i="18"/>
  <c r="F13" i="18"/>
  <c r="D13" i="18"/>
  <c r="B12" i="18"/>
  <c r="B68" i="18" s="1"/>
  <c r="Z9" i="18"/>
  <c r="X9" i="18"/>
  <c r="V9" i="18"/>
  <c r="T9" i="18"/>
  <c r="R9" i="18"/>
  <c r="P9" i="18"/>
  <c r="N9" i="18"/>
  <c r="L9" i="18"/>
  <c r="J9" i="18"/>
  <c r="H9" i="18"/>
  <c r="F9" i="18"/>
  <c r="D9" i="18"/>
  <c r="V7" i="18"/>
  <c r="Z10" i="16"/>
  <c r="H24" i="16"/>
  <c r="D106" i="17"/>
  <c r="D107" i="17" s="1"/>
  <c r="Z23" i="17"/>
  <c r="Z24" i="17" s="1"/>
  <c r="D106" i="16"/>
  <c r="D107" i="16"/>
  <c r="Z23" i="16"/>
  <c r="Z24" i="16" s="1"/>
  <c r="D12" i="16"/>
  <c r="B96" i="16"/>
  <c r="B40" i="17"/>
  <c r="X22" i="17"/>
  <c r="X23" i="17" s="1"/>
  <c r="X25" i="17" s="1"/>
  <c r="X90" i="17" s="1"/>
  <c r="V22" i="17"/>
  <c r="T22" i="17"/>
  <c r="R22" i="17"/>
  <c r="P22" i="17"/>
  <c r="N22" i="17"/>
  <c r="L22" i="17"/>
  <c r="J22" i="17"/>
  <c r="H22" i="17"/>
  <c r="F22" i="17"/>
  <c r="D22" i="17"/>
  <c r="V21" i="17"/>
  <c r="T21" i="17"/>
  <c r="R21" i="17"/>
  <c r="P21" i="17"/>
  <c r="N21" i="17"/>
  <c r="L21" i="17"/>
  <c r="J21" i="17"/>
  <c r="H21" i="17"/>
  <c r="F21" i="17"/>
  <c r="D21" i="17"/>
  <c r="T20" i="17"/>
  <c r="R20" i="17"/>
  <c r="P20" i="17"/>
  <c r="N20" i="17"/>
  <c r="L20" i="17"/>
  <c r="J20" i="17"/>
  <c r="H20" i="17"/>
  <c r="F20" i="17"/>
  <c r="D20" i="17"/>
  <c r="R19" i="17"/>
  <c r="P19" i="17"/>
  <c r="N19" i="17"/>
  <c r="L19" i="17"/>
  <c r="J19" i="17"/>
  <c r="H19" i="17"/>
  <c r="F19" i="17"/>
  <c r="D19" i="17"/>
  <c r="P18" i="17"/>
  <c r="N18" i="17"/>
  <c r="L18" i="17"/>
  <c r="J18" i="17"/>
  <c r="H18" i="17"/>
  <c r="F18" i="17"/>
  <c r="D18" i="17"/>
  <c r="N17" i="17"/>
  <c r="L17" i="17"/>
  <c r="J17" i="17"/>
  <c r="H17" i="17"/>
  <c r="F17" i="17"/>
  <c r="D17" i="17"/>
  <c r="L16" i="17"/>
  <c r="J16" i="17"/>
  <c r="H16" i="17"/>
  <c r="F16" i="17"/>
  <c r="D16" i="17"/>
  <c r="J15" i="17"/>
  <c r="H15" i="17"/>
  <c r="F15" i="17"/>
  <c r="D15" i="17"/>
  <c r="H14" i="17"/>
  <c r="F14" i="17"/>
  <c r="D14" i="17"/>
  <c r="F13" i="17"/>
  <c r="D13" i="17"/>
  <c r="D12" i="17"/>
  <c r="B12" i="17"/>
  <c r="B26" i="17" s="1"/>
  <c r="Z9" i="17"/>
  <c r="X9" i="17"/>
  <c r="V9" i="17"/>
  <c r="T9" i="17"/>
  <c r="R9" i="17"/>
  <c r="P9" i="17"/>
  <c r="N9" i="17"/>
  <c r="L9" i="17"/>
  <c r="J9" i="17"/>
  <c r="H9" i="17"/>
  <c r="F9" i="17"/>
  <c r="D9" i="17"/>
  <c r="V7" i="17"/>
  <c r="Z36" i="16"/>
  <c r="Z35" i="16"/>
  <c r="Z34" i="16"/>
  <c r="Z33" i="16"/>
  <c r="Z32" i="16"/>
  <c r="Z31" i="16"/>
  <c r="Z30" i="16"/>
  <c r="Z29" i="16"/>
  <c r="Z28" i="16"/>
  <c r="Z27" i="16"/>
  <c r="Z26" i="16"/>
  <c r="Z25" i="16"/>
  <c r="X36" i="16"/>
  <c r="X35" i="16"/>
  <c r="X34" i="16"/>
  <c r="X33" i="16"/>
  <c r="X32" i="16"/>
  <c r="X31" i="16"/>
  <c r="X30" i="16"/>
  <c r="X29" i="16"/>
  <c r="X28" i="16"/>
  <c r="X27" i="16"/>
  <c r="X26" i="16"/>
  <c r="X25" i="16"/>
  <c r="X22" i="16"/>
  <c r="X23" i="16" s="1"/>
  <c r="X24" i="16" s="1"/>
  <c r="V36" i="16"/>
  <c r="V35" i="16"/>
  <c r="V34" i="16"/>
  <c r="V33" i="16"/>
  <c r="V32" i="16"/>
  <c r="V31" i="16"/>
  <c r="V30" i="16"/>
  <c r="V29" i="16"/>
  <c r="V28" i="16"/>
  <c r="V27" i="16"/>
  <c r="V26" i="16"/>
  <c r="V25" i="16"/>
  <c r="V22" i="16"/>
  <c r="V21" i="16"/>
  <c r="Z9" i="16"/>
  <c r="X9" i="16"/>
  <c r="V9" i="16"/>
  <c r="T36" i="16"/>
  <c r="T35" i="16"/>
  <c r="T34" i="16"/>
  <c r="T33" i="16"/>
  <c r="T32" i="16"/>
  <c r="T31" i="16"/>
  <c r="T30" i="16"/>
  <c r="T29" i="16"/>
  <c r="T28" i="16"/>
  <c r="T27" i="16"/>
  <c r="T26" i="16"/>
  <c r="T25" i="16"/>
  <c r="T22" i="16"/>
  <c r="T21" i="16"/>
  <c r="T20" i="16"/>
  <c r="T9" i="16"/>
  <c r="R36" i="16"/>
  <c r="R35" i="16"/>
  <c r="R34" i="16"/>
  <c r="R33" i="16"/>
  <c r="R32" i="16"/>
  <c r="R31" i="16"/>
  <c r="R30" i="16"/>
  <c r="R29" i="16"/>
  <c r="R28" i="16"/>
  <c r="R27" i="16"/>
  <c r="R26" i="16"/>
  <c r="R25" i="16"/>
  <c r="R22" i="16"/>
  <c r="R21" i="16"/>
  <c r="R20" i="16"/>
  <c r="R19" i="16"/>
  <c r="R9" i="16"/>
  <c r="P18" i="16"/>
  <c r="P36" i="16"/>
  <c r="P35" i="16"/>
  <c r="P34" i="16"/>
  <c r="P33" i="16"/>
  <c r="P32" i="16"/>
  <c r="P31" i="16"/>
  <c r="P30" i="16"/>
  <c r="P29" i="16"/>
  <c r="P28" i="16"/>
  <c r="P27" i="16"/>
  <c r="P26" i="16"/>
  <c r="P25" i="16"/>
  <c r="P22" i="16"/>
  <c r="P21" i="16"/>
  <c r="P20" i="16"/>
  <c r="P19" i="16"/>
  <c r="N36" i="16"/>
  <c r="N35" i="16"/>
  <c r="N34" i="16"/>
  <c r="N33" i="16"/>
  <c r="N32" i="16"/>
  <c r="N31" i="16"/>
  <c r="N30" i="16"/>
  <c r="N29" i="16"/>
  <c r="N28" i="16"/>
  <c r="N27" i="16"/>
  <c r="N26" i="16"/>
  <c r="N25" i="16"/>
  <c r="N22" i="16"/>
  <c r="N21" i="16"/>
  <c r="N20" i="16"/>
  <c r="N19" i="16"/>
  <c r="N18" i="16"/>
  <c r="N17" i="16"/>
  <c r="L16" i="16"/>
  <c r="L36" i="16"/>
  <c r="L35" i="16"/>
  <c r="L34" i="16"/>
  <c r="L33" i="16"/>
  <c r="L32" i="16"/>
  <c r="L31" i="16"/>
  <c r="L30" i="16"/>
  <c r="L29" i="16"/>
  <c r="L28" i="16"/>
  <c r="L27" i="16"/>
  <c r="L26" i="16"/>
  <c r="L25" i="16"/>
  <c r="L22" i="16"/>
  <c r="L21" i="16"/>
  <c r="L20" i="16"/>
  <c r="L19" i="16"/>
  <c r="L18" i="16"/>
  <c r="L17" i="16"/>
  <c r="P9" i="16"/>
  <c r="N9" i="16"/>
  <c r="J36" i="16"/>
  <c r="J35" i="16"/>
  <c r="J34" i="16"/>
  <c r="J33" i="16"/>
  <c r="J32" i="16"/>
  <c r="J31" i="16"/>
  <c r="J30" i="16"/>
  <c r="J29" i="16"/>
  <c r="J28" i="16"/>
  <c r="J27" i="16"/>
  <c r="J26" i="16"/>
  <c r="J25" i="16"/>
  <c r="J22" i="16"/>
  <c r="J21" i="16"/>
  <c r="J20" i="16"/>
  <c r="J19" i="16"/>
  <c r="J18" i="16"/>
  <c r="J17" i="16"/>
  <c r="J16" i="16"/>
  <c r="J15" i="16"/>
  <c r="H36" i="16"/>
  <c r="H35" i="16"/>
  <c r="H34" i="16"/>
  <c r="H33" i="16"/>
  <c r="H32" i="16"/>
  <c r="H31" i="16"/>
  <c r="H30" i="16"/>
  <c r="H29" i="16"/>
  <c r="H28" i="16"/>
  <c r="H27" i="16"/>
  <c r="H26" i="16"/>
  <c r="H25" i="16"/>
  <c r="H22" i="16"/>
  <c r="H21" i="16"/>
  <c r="H20" i="16"/>
  <c r="H19" i="16"/>
  <c r="H18" i="16"/>
  <c r="H17" i="16"/>
  <c r="H16" i="16"/>
  <c r="H15" i="16"/>
  <c r="H14" i="16"/>
  <c r="H23" i="16" s="1"/>
  <c r="F13" i="16"/>
  <c r="F36" i="16"/>
  <c r="F35" i="16"/>
  <c r="F34" i="16"/>
  <c r="F33" i="16"/>
  <c r="F32" i="16"/>
  <c r="F31" i="16"/>
  <c r="F30" i="16"/>
  <c r="F29" i="16"/>
  <c r="F28" i="16"/>
  <c r="F27" i="16"/>
  <c r="F26" i="16"/>
  <c r="F25" i="16"/>
  <c r="F22" i="16"/>
  <c r="F21" i="16"/>
  <c r="F20" i="16"/>
  <c r="F19" i="16"/>
  <c r="F18" i="16"/>
  <c r="F17" i="16"/>
  <c r="F16" i="16"/>
  <c r="F15" i="16"/>
  <c r="F14" i="16"/>
  <c r="D33" i="16"/>
  <c r="D32" i="16"/>
  <c r="D31" i="16"/>
  <c r="D30" i="16"/>
  <c r="D29" i="16"/>
  <c r="D28" i="16"/>
  <c r="D27" i="16"/>
  <c r="D26" i="16"/>
  <c r="D25" i="16"/>
  <c r="D22" i="16"/>
  <c r="D21" i="16"/>
  <c r="D20" i="16"/>
  <c r="D19" i="16"/>
  <c r="D18" i="16"/>
  <c r="D17" i="16"/>
  <c r="D16" i="16"/>
  <c r="D34" i="16"/>
  <c r="D35" i="16"/>
  <c r="L9" i="16"/>
  <c r="D36" i="16"/>
  <c r="D15" i="16"/>
  <c r="D14" i="16"/>
  <c r="D13" i="16"/>
  <c r="J9" i="16"/>
  <c r="H9" i="16"/>
  <c r="F9" i="16"/>
  <c r="D9" i="16"/>
  <c r="B12" i="16"/>
  <c r="B82" i="16" s="1"/>
  <c r="V7" i="16"/>
  <c r="D23" i="18" l="1"/>
  <c r="D24" i="18" s="1"/>
  <c r="H39" i="18"/>
  <c r="H24" i="18"/>
  <c r="D39" i="18"/>
  <c r="F24" i="18"/>
  <c r="F39" i="18"/>
  <c r="J24" i="18"/>
  <c r="J41" i="18"/>
  <c r="Z105" i="18"/>
  <c r="Z97" i="18"/>
  <c r="Z103" i="18"/>
  <c r="Z104" i="18"/>
  <c r="Z100" i="18"/>
  <c r="Z76" i="18"/>
  <c r="Z73" i="18"/>
  <c r="Z70" i="18"/>
  <c r="Z47" i="18"/>
  <c r="Z43" i="18"/>
  <c r="Z56" i="18"/>
  <c r="Z49" i="18"/>
  <c r="Z45" i="18"/>
  <c r="Z90" i="18"/>
  <c r="Z81" i="18"/>
  <c r="Z93" i="18" s="1"/>
  <c r="Z94" i="18" s="1"/>
  <c r="Z96" i="18"/>
  <c r="Z67" i="18"/>
  <c r="Z64" i="18"/>
  <c r="Z61" i="18"/>
  <c r="Z58" i="18"/>
  <c r="Z55" i="18"/>
  <c r="Z48" i="18"/>
  <c r="Z44" i="18"/>
  <c r="Z40" i="18"/>
  <c r="Z51" i="18" s="1"/>
  <c r="Z52" i="18" s="1"/>
  <c r="Z62" i="18"/>
  <c r="Z102" i="18"/>
  <c r="Z87" i="18"/>
  <c r="Z60" i="18"/>
  <c r="Z54" i="18"/>
  <c r="Z84" i="18"/>
  <c r="Z98" i="18"/>
  <c r="Z78" i="18"/>
  <c r="Z72" i="18"/>
  <c r="Z92" i="18"/>
  <c r="Z89" i="18"/>
  <c r="Z86" i="18"/>
  <c r="Z83" i="18"/>
  <c r="Z99" i="18"/>
  <c r="Z59" i="18"/>
  <c r="Z41" i="18"/>
  <c r="Z69" i="18"/>
  <c r="Z63" i="18"/>
  <c r="Z57" i="18"/>
  <c r="Z50" i="18"/>
  <c r="Z95" i="18"/>
  <c r="Z77" i="18"/>
  <c r="Z74" i="18"/>
  <c r="Z71" i="18"/>
  <c r="Z68" i="18"/>
  <c r="Z53" i="18"/>
  <c r="Z65" i="18" s="1"/>
  <c r="Z66" i="18" s="1"/>
  <c r="Z75" i="18"/>
  <c r="Z42" i="18"/>
  <c r="Z82" i="18"/>
  <c r="Z91" i="18"/>
  <c r="Z101" i="18"/>
  <c r="J88" i="18"/>
  <c r="J87" i="18"/>
  <c r="J84" i="18"/>
  <c r="J92" i="18"/>
  <c r="J90" i="18"/>
  <c r="J86" i="18"/>
  <c r="J83" i="18"/>
  <c r="J91" i="18"/>
  <c r="J89" i="18"/>
  <c r="J85" i="18"/>
  <c r="J82" i="18"/>
  <c r="J81" i="18"/>
  <c r="J78" i="18"/>
  <c r="J75" i="18"/>
  <c r="J72" i="18"/>
  <c r="J69" i="18"/>
  <c r="J53" i="18"/>
  <c r="J61" i="18"/>
  <c r="J77" i="18"/>
  <c r="J74" i="18"/>
  <c r="J68" i="18"/>
  <c r="J59" i="18"/>
  <c r="J96" i="18"/>
  <c r="J63" i="18"/>
  <c r="J60" i="18"/>
  <c r="J57" i="18"/>
  <c r="J67" i="18"/>
  <c r="J58" i="18"/>
  <c r="J47" i="18"/>
  <c r="J43" i="18"/>
  <c r="J51" i="18" s="1"/>
  <c r="J52" i="18" s="1"/>
  <c r="J95" i="18"/>
  <c r="J106" i="18" s="1"/>
  <c r="J107" i="18" s="1"/>
  <c r="J44" i="18"/>
  <c r="J54" i="18"/>
  <c r="J50" i="18"/>
  <c r="J46" i="18"/>
  <c r="J42" i="18"/>
  <c r="J48" i="18"/>
  <c r="J40" i="18"/>
  <c r="J76" i="18"/>
  <c r="J73" i="18"/>
  <c r="J70" i="18"/>
  <c r="J64" i="18"/>
  <c r="J55" i="18"/>
  <c r="J97" i="18"/>
  <c r="J71" i="18"/>
  <c r="J62" i="18"/>
  <c r="J56" i="18"/>
  <c r="P24" i="18"/>
  <c r="P39" i="18"/>
  <c r="R24" i="18"/>
  <c r="R39" i="18"/>
  <c r="T39" i="18"/>
  <c r="T24" i="18"/>
  <c r="N24" i="18"/>
  <c r="N39" i="18"/>
  <c r="V39" i="18"/>
  <c r="V24" i="18"/>
  <c r="L23" i="18"/>
  <c r="B26" i="18"/>
  <c r="B54" i="18"/>
  <c r="X39" i="18"/>
  <c r="X24" i="18"/>
  <c r="B40" i="18"/>
  <c r="P37" i="16"/>
  <c r="P38" i="16" s="1"/>
  <c r="P23" i="16"/>
  <c r="P24" i="16" s="1"/>
  <c r="P39" i="16"/>
  <c r="F23" i="16"/>
  <c r="F24" i="16" s="1"/>
  <c r="Z25" i="17"/>
  <c r="Z91" i="17" s="1"/>
  <c r="H23" i="17"/>
  <c r="T23" i="17"/>
  <c r="R23" i="17"/>
  <c r="J23" i="17"/>
  <c r="L23" i="17"/>
  <c r="F23" i="17"/>
  <c r="N23" i="17"/>
  <c r="X24" i="17"/>
  <c r="P23" i="17"/>
  <c r="D23" i="17"/>
  <c r="V23" i="17"/>
  <c r="B54" i="17"/>
  <c r="B68" i="17"/>
  <c r="B82" i="17"/>
  <c r="B96" i="17"/>
  <c r="T23" i="16"/>
  <c r="T37" i="16"/>
  <c r="T38" i="16" s="1"/>
  <c r="V23" i="16"/>
  <c r="V37" i="16"/>
  <c r="V38" i="16" s="1"/>
  <c r="Z37" i="16"/>
  <c r="Z38" i="16" s="1"/>
  <c r="H37" i="16"/>
  <c r="H38" i="16" s="1"/>
  <c r="X37" i="16"/>
  <c r="X38" i="16" s="1"/>
  <c r="J37" i="16"/>
  <c r="J38" i="16" s="1"/>
  <c r="L37" i="16"/>
  <c r="L38" i="16" s="1"/>
  <c r="D37" i="16"/>
  <c r="D38" i="16" s="1"/>
  <c r="R37" i="16"/>
  <c r="R38" i="16" s="1"/>
  <c r="L23" i="16"/>
  <c r="N37" i="16"/>
  <c r="N38" i="16" s="1"/>
  <c r="F37" i="16"/>
  <c r="F38" i="16" s="1"/>
  <c r="J23" i="16"/>
  <c r="N23" i="16"/>
  <c r="R23" i="16"/>
  <c r="D23" i="16"/>
  <c r="B68" i="16"/>
  <c r="Z84" i="17"/>
  <c r="Z86" i="17"/>
  <c r="Z92" i="17"/>
  <c r="Z57" i="17"/>
  <c r="Z81" i="17"/>
  <c r="Z82" i="17"/>
  <c r="Z83" i="17"/>
  <c r="Z85" i="17"/>
  <c r="Z87" i="17"/>
  <c r="Z89" i="17"/>
  <c r="X92" i="17"/>
  <c r="X82" i="17"/>
  <c r="X84" i="17"/>
  <c r="X85" i="17"/>
  <c r="X86" i="17"/>
  <c r="X87" i="17"/>
  <c r="X88" i="17"/>
  <c r="X91" i="17"/>
  <c r="X81" i="17"/>
  <c r="X83" i="17"/>
  <c r="X89" i="17"/>
  <c r="Z40" i="17"/>
  <c r="X97" i="17"/>
  <c r="X104" i="17"/>
  <c r="X103" i="17"/>
  <c r="X100" i="17"/>
  <c r="X98" i="17"/>
  <c r="X70" i="17"/>
  <c r="X63" i="17"/>
  <c r="X48" i="17"/>
  <c r="X44" i="17"/>
  <c r="X40" i="17"/>
  <c r="X36" i="17"/>
  <c r="X74" i="17"/>
  <c r="X47" i="17"/>
  <c r="X96" i="17"/>
  <c r="X39" i="17"/>
  <c r="X58" i="17"/>
  <c r="X102" i="17"/>
  <c r="X56" i="17"/>
  <c r="X34" i="17"/>
  <c r="X30" i="17"/>
  <c r="X26" i="17"/>
  <c r="X77" i="17"/>
  <c r="X75" i="17"/>
  <c r="X68" i="17"/>
  <c r="X61" i="17"/>
  <c r="X62" i="17"/>
  <c r="X32" i="17"/>
  <c r="X78" i="17"/>
  <c r="X55" i="17"/>
  <c r="X43" i="17"/>
  <c r="X99" i="17"/>
  <c r="X72" i="17"/>
  <c r="X67" i="17"/>
  <c r="X33" i="17"/>
  <c r="X95" i="17"/>
  <c r="X73" i="17"/>
  <c r="X54" i="17"/>
  <c r="X49" i="17"/>
  <c r="X45" i="17"/>
  <c r="X41" i="17"/>
  <c r="X59" i="17"/>
  <c r="X35" i="17"/>
  <c r="X31" i="17"/>
  <c r="X27" i="17"/>
  <c r="X69" i="17"/>
  <c r="X76" i="17"/>
  <c r="X60" i="17"/>
  <c r="X29" i="17"/>
  <c r="X101" i="17"/>
  <c r="X71" i="17"/>
  <c r="X64" i="17"/>
  <c r="X57" i="17"/>
  <c r="X50" i="17"/>
  <c r="X46" i="17"/>
  <c r="X42" i="17"/>
  <c r="X28" i="17"/>
  <c r="X53" i="17"/>
  <c r="Z53" i="17"/>
  <c r="Z33" i="17"/>
  <c r="Z39" i="17"/>
  <c r="Z43" i="17"/>
  <c r="Z28" i="17"/>
  <c r="Z32" i="17"/>
  <c r="Z36" i="17"/>
  <c r="Z62" i="17"/>
  <c r="Z69" i="17"/>
  <c r="Z97" i="17"/>
  <c r="Z42" i="17"/>
  <c r="Z46" i="17"/>
  <c r="Z50" i="17"/>
  <c r="Z104" i="17"/>
  <c r="Z103" i="17"/>
  <c r="Z100" i="17"/>
  <c r="Z98" i="17"/>
  <c r="Z102" i="17"/>
  <c r="Z67" i="17"/>
  <c r="Z72" i="17"/>
  <c r="Z99" i="17"/>
  <c r="Z78" i="17"/>
  <c r="Z64" i="17"/>
  <c r="Z71" i="17"/>
  <c r="Z101" i="17"/>
  <c r="Z27" i="17"/>
  <c r="Z31" i="17"/>
  <c r="Z35" i="17"/>
  <c r="Z59" i="17"/>
  <c r="Z44" i="17"/>
  <c r="Z48" i="17"/>
  <c r="Z29" i="17"/>
  <c r="Z96" i="17"/>
  <c r="Z55" i="17"/>
  <c r="Z41" i="17"/>
  <c r="Z45" i="17"/>
  <c r="Z49" i="17"/>
  <c r="Z54" i="17"/>
  <c r="Z73" i="17"/>
  <c r="Z95" i="17"/>
  <c r="Z74" i="17"/>
  <c r="Z61" i="17"/>
  <c r="Z68" i="17"/>
  <c r="Z75" i="17"/>
  <c r="Z77" i="17"/>
  <c r="Z63" i="17"/>
  <c r="Z70" i="17"/>
  <c r="Z58" i="17"/>
  <c r="Z47" i="17"/>
  <c r="Z60" i="17"/>
  <c r="Z76" i="17"/>
  <c r="Z26" i="17"/>
  <c r="Z30" i="17"/>
  <c r="Z34" i="17"/>
  <c r="Z56" i="17"/>
  <c r="Z105" i="17"/>
  <c r="B26" i="16"/>
  <c r="B40" i="16"/>
  <c r="B54" i="16"/>
  <c r="AO23" i="13"/>
  <c r="J79" i="18" l="1"/>
  <c r="J80" i="18" s="1"/>
  <c r="X97" i="18"/>
  <c r="X104" i="18"/>
  <c r="X100" i="18"/>
  <c r="X91" i="18"/>
  <c r="X88" i="18"/>
  <c r="X85" i="18"/>
  <c r="X82" i="18"/>
  <c r="X74" i="18"/>
  <c r="X68" i="18"/>
  <c r="X56" i="18"/>
  <c r="X90" i="18"/>
  <c r="X78" i="18"/>
  <c r="X76" i="18"/>
  <c r="X73" i="18"/>
  <c r="X70" i="18"/>
  <c r="X47" i="18"/>
  <c r="X43" i="18"/>
  <c r="X77" i="18"/>
  <c r="X62" i="18"/>
  <c r="X41" i="18"/>
  <c r="X51" i="18" s="1"/>
  <c r="X52" i="18" s="1"/>
  <c r="X75" i="18"/>
  <c r="X67" i="18"/>
  <c r="X64" i="18"/>
  <c r="X61" i="18"/>
  <c r="X58" i="18"/>
  <c r="X55" i="18"/>
  <c r="X95" i="18"/>
  <c r="X102" i="18"/>
  <c r="X49" i="18"/>
  <c r="X84" i="18"/>
  <c r="X53" i="18"/>
  <c r="X65" i="18" s="1"/>
  <c r="X66" i="18" s="1"/>
  <c r="X81" i="18"/>
  <c r="X93" i="18" s="1"/>
  <c r="X94" i="18" s="1"/>
  <c r="X72" i="18"/>
  <c r="X71" i="18"/>
  <c r="X99" i="18"/>
  <c r="X59" i="18"/>
  <c r="X87" i="18"/>
  <c r="X103" i="18"/>
  <c r="X92" i="18"/>
  <c r="X89" i="18"/>
  <c r="X86" i="18"/>
  <c r="X83" i="18"/>
  <c r="X48" i="18"/>
  <c r="X44" i="18"/>
  <c r="X40" i="18"/>
  <c r="X45" i="18"/>
  <c r="X98" i="18"/>
  <c r="X69" i="18"/>
  <c r="X42" i="18"/>
  <c r="X50" i="18"/>
  <c r="X57" i="18"/>
  <c r="X54" i="18"/>
  <c r="X60" i="18"/>
  <c r="X101" i="18"/>
  <c r="X63" i="18"/>
  <c r="X96" i="18"/>
  <c r="X46" i="18"/>
  <c r="Z106" i="18"/>
  <c r="Z107" i="18" s="1"/>
  <c r="F57" i="18"/>
  <c r="F85" i="18"/>
  <c r="F76" i="18"/>
  <c r="F64" i="18"/>
  <c r="F58" i="18"/>
  <c r="F90" i="18"/>
  <c r="F87" i="18"/>
  <c r="F84" i="18"/>
  <c r="F49" i="18"/>
  <c r="F45" i="18"/>
  <c r="F41" i="18"/>
  <c r="F91" i="18"/>
  <c r="F88" i="18"/>
  <c r="F82" i="18"/>
  <c r="F47" i="18"/>
  <c r="F89" i="18"/>
  <c r="F83" i="18"/>
  <c r="F81" i="18"/>
  <c r="F78" i="18"/>
  <c r="F75" i="18"/>
  <c r="F72" i="18"/>
  <c r="F69" i="18"/>
  <c r="F53" i="18"/>
  <c r="F73" i="18"/>
  <c r="F67" i="18"/>
  <c r="F55" i="18"/>
  <c r="F63" i="18"/>
  <c r="F60" i="18"/>
  <c r="F70" i="18"/>
  <c r="F43" i="18"/>
  <c r="F92" i="18"/>
  <c r="F86" i="18"/>
  <c r="F54" i="18"/>
  <c r="F50" i="18"/>
  <c r="F46" i="18"/>
  <c r="F42" i="18"/>
  <c r="F61" i="18"/>
  <c r="F59" i="18"/>
  <c r="F56" i="18"/>
  <c r="F71" i="18"/>
  <c r="F62" i="18"/>
  <c r="F95" i="18"/>
  <c r="F106" i="18" s="1"/>
  <c r="F107" i="18" s="1"/>
  <c r="F44" i="18"/>
  <c r="F48" i="18"/>
  <c r="F40" i="18"/>
  <c r="F51" i="18" s="1"/>
  <c r="F52" i="18" s="1"/>
  <c r="F68" i="18"/>
  <c r="F77" i="18"/>
  <c r="F74" i="18"/>
  <c r="T99" i="18"/>
  <c r="T96" i="18"/>
  <c r="T67" i="18"/>
  <c r="T64" i="18"/>
  <c r="T63" i="18"/>
  <c r="T62" i="18"/>
  <c r="T61" i="18"/>
  <c r="T60" i="18"/>
  <c r="T59" i="18"/>
  <c r="T58" i="18"/>
  <c r="T57" i="18"/>
  <c r="T56" i="18"/>
  <c r="T55" i="18"/>
  <c r="T54" i="18"/>
  <c r="T101" i="18"/>
  <c r="T53" i="18"/>
  <c r="T50" i="18"/>
  <c r="T49" i="18"/>
  <c r="T48" i="18"/>
  <c r="T47" i="18"/>
  <c r="T46" i="18"/>
  <c r="T45" i="18"/>
  <c r="T44" i="18"/>
  <c r="T43" i="18"/>
  <c r="T42" i="18"/>
  <c r="T41" i="18"/>
  <c r="T51" i="18" s="1"/>
  <c r="T52" i="18" s="1"/>
  <c r="T40" i="18"/>
  <c r="T97" i="18"/>
  <c r="T83" i="18"/>
  <c r="T92" i="18"/>
  <c r="T89" i="18"/>
  <c r="T77" i="18"/>
  <c r="T74" i="18"/>
  <c r="T68" i="18"/>
  <c r="T102" i="18"/>
  <c r="T100" i="18"/>
  <c r="T91" i="18"/>
  <c r="T88" i="18"/>
  <c r="T85" i="18"/>
  <c r="T82" i="18"/>
  <c r="T71" i="18"/>
  <c r="T76" i="18"/>
  <c r="T73" i="18"/>
  <c r="T70" i="18"/>
  <c r="T86" i="18"/>
  <c r="T95" i="18"/>
  <c r="T84" i="18"/>
  <c r="T98" i="18"/>
  <c r="T87" i="18"/>
  <c r="T90" i="18"/>
  <c r="T72" i="18"/>
  <c r="T78" i="18"/>
  <c r="T75" i="18"/>
  <c r="T69" i="18"/>
  <c r="T81" i="18"/>
  <c r="T93" i="18" s="1"/>
  <c r="T94" i="18" s="1"/>
  <c r="P92" i="18"/>
  <c r="P91" i="18"/>
  <c r="P90" i="18"/>
  <c r="P89" i="18"/>
  <c r="P88" i="18"/>
  <c r="P87" i="18"/>
  <c r="P86" i="18"/>
  <c r="P85" i="18"/>
  <c r="P84" i="18"/>
  <c r="P83" i="18"/>
  <c r="P82" i="18"/>
  <c r="P95" i="18"/>
  <c r="P81" i="18"/>
  <c r="P78" i="18"/>
  <c r="P77" i="18"/>
  <c r="P76" i="18"/>
  <c r="P75" i="18"/>
  <c r="P74" i="18"/>
  <c r="P73" i="18"/>
  <c r="P72" i="18"/>
  <c r="P71" i="18"/>
  <c r="P70" i="18"/>
  <c r="P69" i="18"/>
  <c r="P68" i="18"/>
  <c r="P99" i="18"/>
  <c r="P96" i="18"/>
  <c r="P67" i="18"/>
  <c r="P64" i="18"/>
  <c r="P63" i="18"/>
  <c r="P62" i="18"/>
  <c r="P61" i="18"/>
  <c r="P60" i="18"/>
  <c r="P59" i="18"/>
  <c r="P58" i="18"/>
  <c r="P57" i="18"/>
  <c r="P56" i="18"/>
  <c r="P55" i="18"/>
  <c r="P54" i="18"/>
  <c r="P98" i="18"/>
  <c r="P47" i="18"/>
  <c r="P43" i="18"/>
  <c r="P48" i="18"/>
  <c r="P40" i="18"/>
  <c r="P51" i="18" s="1"/>
  <c r="P52" i="18" s="1"/>
  <c r="P41" i="18"/>
  <c r="P53" i="18"/>
  <c r="P44" i="18"/>
  <c r="P49" i="18"/>
  <c r="P100" i="18"/>
  <c r="P97" i="18"/>
  <c r="P45" i="18"/>
  <c r="P50" i="18"/>
  <c r="P42" i="18"/>
  <c r="P46" i="18"/>
  <c r="J65" i="18"/>
  <c r="J66" i="18" s="1"/>
  <c r="J10" i="18" s="1"/>
  <c r="L39" i="18"/>
  <c r="L24" i="18"/>
  <c r="D62" i="18"/>
  <c r="D59" i="18"/>
  <c r="D56" i="18"/>
  <c r="D75" i="18"/>
  <c r="D42" i="18"/>
  <c r="D70" i="18"/>
  <c r="D64" i="18"/>
  <c r="D43" i="18"/>
  <c r="D72" i="18"/>
  <c r="D53" i="18"/>
  <c r="D54" i="18"/>
  <c r="D50" i="18"/>
  <c r="D85" i="18"/>
  <c r="D90" i="18"/>
  <c r="D87" i="18"/>
  <c r="D84" i="18"/>
  <c r="D49" i="18"/>
  <c r="D45" i="18"/>
  <c r="D41" i="18"/>
  <c r="D88" i="18"/>
  <c r="D76" i="18"/>
  <c r="D67" i="18"/>
  <c r="D61" i="18"/>
  <c r="D81" i="18"/>
  <c r="D78" i="18"/>
  <c r="D69" i="18"/>
  <c r="D82" i="18"/>
  <c r="D55" i="18"/>
  <c r="D47" i="18"/>
  <c r="D63" i="18"/>
  <c r="D60" i="18"/>
  <c r="D57" i="18"/>
  <c r="D46" i="18"/>
  <c r="D91" i="18"/>
  <c r="D73" i="18"/>
  <c r="D58" i="18"/>
  <c r="D77" i="18"/>
  <c r="D68" i="18"/>
  <c r="D71" i="18"/>
  <c r="D40" i="18"/>
  <c r="D92" i="18"/>
  <c r="D83" i="18"/>
  <c r="D44" i="18"/>
  <c r="D89" i="18"/>
  <c r="D74" i="18"/>
  <c r="D48" i="18"/>
  <c r="D86" i="18"/>
  <c r="V101" i="18"/>
  <c r="V53" i="18"/>
  <c r="V50" i="18"/>
  <c r="V49" i="18"/>
  <c r="V48" i="18"/>
  <c r="V47" i="18"/>
  <c r="V46" i="18"/>
  <c r="V45" i="18"/>
  <c r="V44" i="18"/>
  <c r="V43" i="18"/>
  <c r="V42" i="18"/>
  <c r="V41" i="18"/>
  <c r="V40" i="18"/>
  <c r="V51" i="18" s="1"/>
  <c r="V52" i="18" s="1"/>
  <c r="V97" i="18"/>
  <c r="V89" i="18"/>
  <c r="V99" i="18"/>
  <c r="V102" i="18"/>
  <c r="V87" i="18"/>
  <c r="V100" i="18"/>
  <c r="V91" i="18"/>
  <c r="V88" i="18"/>
  <c r="V85" i="18"/>
  <c r="V82" i="18"/>
  <c r="V55" i="18"/>
  <c r="V103" i="18"/>
  <c r="V92" i="18"/>
  <c r="V77" i="18"/>
  <c r="V74" i="18"/>
  <c r="V68" i="18"/>
  <c r="V56" i="18"/>
  <c r="V76" i="18"/>
  <c r="V73" i="18"/>
  <c r="V70" i="18"/>
  <c r="V95" i="18"/>
  <c r="V59" i="18"/>
  <c r="V67" i="18"/>
  <c r="V64" i="18"/>
  <c r="V61" i="18"/>
  <c r="V58" i="18"/>
  <c r="V86" i="18"/>
  <c r="V62" i="18"/>
  <c r="V83" i="18"/>
  <c r="V71" i="18"/>
  <c r="V90" i="18"/>
  <c r="V84" i="18"/>
  <c r="V81" i="18"/>
  <c r="V54" i="18"/>
  <c r="V75" i="18"/>
  <c r="V98" i="18"/>
  <c r="V57" i="18"/>
  <c r="V72" i="18"/>
  <c r="V63" i="18"/>
  <c r="V96" i="18"/>
  <c r="V69" i="18"/>
  <c r="V78" i="18"/>
  <c r="V60" i="18"/>
  <c r="Z79" i="18"/>
  <c r="Z80" i="18" s="1"/>
  <c r="Z10" i="18" s="1"/>
  <c r="R95" i="18"/>
  <c r="R81" i="18"/>
  <c r="R78" i="18"/>
  <c r="R77" i="18"/>
  <c r="R76" i="18"/>
  <c r="R75" i="18"/>
  <c r="R74" i="18"/>
  <c r="R73" i="18"/>
  <c r="R72" i="18"/>
  <c r="R71" i="18"/>
  <c r="R70" i="18"/>
  <c r="R69" i="18"/>
  <c r="R68" i="18"/>
  <c r="R99" i="18"/>
  <c r="R96" i="18"/>
  <c r="R67" i="18"/>
  <c r="R64" i="18"/>
  <c r="R63" i="18"/>
  <c r="R62" i="18"/>
  <c r="R61" i="18"/>
  <c r="R60" i="18"/>
  <c r="R59" i="18"/>
  <c r="R58" i="18"/>
  <c r="R57" i="18"/>
  <c r="R56" i="18"/>
  <c r="R55" i="18"/>
  <c r="R54" i="18"/>
  <c r="R101" i="18"/>
  <c r="R53" i="18"/>
  <c r="R50" i="18"/>
  <c r="R49" i="18"/>
  <c r="R48" i="18"/>
  <c r="R47" i="18"/>
  <c r="R46" i="18"/>
  <c r="R45" i="18"/>
  <c r="R44" i="18"/>
  <c r="R43" i="18"/>
  <c r="R42" i="18"/>
  <c r="R41" i="18"/>
  <c r="R51" i="18" s="1"/>
  <c r="R52" i="18" s="1"/>
  <c r="R40" i="18"/>
  <c r="R98" i="18"/>
  <c r="R92" i="18"/>
  <c r="R86" i="18"/>
  <c r="R83" i="18"/>
  <c r="R89" i="18"/>
  <c r="R100" i="18"/>
  <c r="R91" i="18"/>
  <c r="R88" i="18"/>
  <c r="R85" i="18"/>
  <c r="R82" i="18"/>
  <c r="R97" i="18"/>
  <c r="R84" i="18"/>
  <c r="R87" i="18"/>
  <c r="R90" i="18"/>
  <c r="J93" i="18"/>
  <c r="J94" i="18" s="1"/>
  <c r="N99" i="18"/>
  <c r="N96" i="18"/>
  <c r="N67" i="18"/>
  <c r="N64" i="18"/>
  <c r="N63" i="18"/>
  <c r="N60" i="18"/>
  <c r="N57" i="18"/>
  <c r="N92" i="18"/>
  <c r="N91" i="18"/>
  <c r="N90" i="18"/>
  <c r="N89" i="18"/>
  <c r="N88" i="18"/>
  <c r="N87" i="18"/>
  <c r="N86" i="18"/>
  <c r="N85" i="18"/>
  <c r="N84" i="18"/>
  <c r="N83" i="18"/>
  <c r="N82" i="18"/>
  <c r="N62" i="18"/>
  <c r="N59" i="18"/>
  <c r="N55" i="18"/>
  <c r="N95" i="18"/>
  <c r="N81" i="18"/>
  <c r="N78" i="18"/>
  <c r="N77" i="18"/>
  <c r="N76" i="18"/>
  <c r="N75" i="18"/>
  <c r="N74" i="18"/>
  <c r="N73" i="18"/>
  <c r="N72" i="18"/>
  <c r="N71" i="18"/>
  <c r="N70" i="18"/>
  <c r="N69" i="18"/>
  <c r="N68" i="18"/>
  <c r="N61" i="18"/>
  <c r="N58" i="18"/>
  <c r="N56" i="18"/>
  <c r="N54" i="18"/>
  <c r="N50" i="18"/>
  <c r="N46" i="18"/>
  <c r="N42" i="18"/>
  <c r="N97" i="18"/>
  <c r="N44" i="18"/>
  <c r="N98" i="18"/>
  <c r="N40" i="18"/>
  <c r="N51" i="18" s="1"/>
  <c r="N52" i="18" s="1"/>
  <c r="N47" i="18"/>
  <c r="N43" i="18"/>
  <c r="N48" i="18"/>
  <c r="N45" i="18"/>
  <c r="N49" i="18"/>
  <c r="N53" i="18"/>
  <c r="N41" i="18"/>
  <c r="H90" i="18"/>
  <c r="H87" i="18"/>
  <c r="H84" i="18"/>
  <c r="H49" i="18"/>
  <c r="H45" i="18"/>
  <c r="H41" i="18"/>
  <c r="H51" i="18" s="1"/>
  <c r="H52" i="18" s="1"/>
  <c r="H46" i="18"/>
  <c r="H42" i="18"/>
  <c r="H67" i="18"/>
  <c r="H61" i="18"/>
  <c r="H86" i="18"/>
  <c r="H74" i="18"/>
  <c r="H81" i="18"/>
  <c r="H78" i="18"/>
  <c r="H75" i="18"/>
  <c r="H72" i="18"/>
  <c r="H69" i="18"/>
  <c r="H53" i="18"/>
  <c r="H73" i="18"/>
  <c r="H58" i="18"/>
  <c r="H47" i="18"/>
  <c r="H68" i="18"/>
  <c r="H48" i="18"/>
  <c r="H96" i="18"/>
  <c r="H63" i="18"/>
  <c r="H60" i="18"/>
  <c r="H57" i="18"/>
  <c r="H92" i="18"/>
  <c r="H89" i="18"/>
  <c r="H95" i="18"/>
  <c r="H106" i="18" s="1"/>
  <c r="H107" i="18" s="1"/>
  <c r="H54" i="18"/>
  <c r="H50" i="18"/>
  <c r="H71" i="18"/>
  <c r="H91" i="18"/>
  <c r="H88" i="18"/>
  <c r="H85" i="18"/>
  <c r="H82" i="18"/>
  <c r="H76" i="18"/>
  <c r="H70" i="18"/>
  <c r="H64" i="18"/>
  <c r="H55" i="18"/>
  <c r="H43" i="18"/>
  <c r="H83" i="18"/>
  <c r="H77" i="18"/>
  <c r="H44" i="18"/>
  <c r="H40" i="18"/>
  <c r="H56" i="18"/>
  <c r="H62" i="18"/>
  <c r="H59" i="18"/>
  <c r="Z88" i="17"/>
  <c r="Z90" i="17"/>
  <c r="Z93" i="17" s="1"/>
  <c r="Z94" i="17" s="1"/>
  <c r="D24" i="17"/>
  <c r="D25" i="17"/>
  <c r="D81" i="17" s="1"/>
  <c r="V24" i="17"/>
  <c r="V25" i="17"/>
  <c r="V87" i="17" s="1"/>
  <c r="T24" i="17"/>
  <c r="T25" i="17"/>
  <c r="T43" i="17" s="1"/>
  <c r="R24" i="17"/>
  <c r="R25" i="17"/>
  <c r="R83" i="17" s="1"/>
  <c r="P24" i="17"/>
  <c r="P25" i="17"/>
  <c r="P89" i="17" s="1"/>
  <c r="N24" i="17"/>
  <c r="N25" i="17"/>
  <c r="N84" i="17" s="1"/>
  <c r="L24" i="17"/>
  <c r="L25" i="17"/>
  <c r="J24" i="17"/>
  <c r="J25" i="17"/>
  <c r="J87" i="17" s="1"/>
  <c r="H24" i="17"/>
  <c r="H25" i="17"/>
  <c r="H82" i="17" s="1"/>
  <c r="Z106" i="17"/>
  <c r="Z107" i="17" s="1"/>
  <c r="X106" i="17"/>
  <c r="X107" i="17" s="1"/>
  <c r="F24" i="17"/>
  <c r="F25" i="17"/>
  <c r="F84" i="17" s="1"/>
  <c r="X93" i="17"/>
  <c r="X94" i="17" s="1"/>
  <c r="X79" i="17"/>
  <c r="X80" i="17" s="1"/>
  <c r="Z79" i="17"/>
  <c r="Z80" i="17" s="1"/>
  <c r="Z65" i="17"/>
  <c r="Z66" i="17" s="1"/>
  <c r="X65" i="17"/>
  <c r="X66" i="17" s="1"/>
  <c r="Z51" i="17"/>
  <c r="Z52" i="17" s="1"/>
  <c r="V90" i="17"/>
  <c r="X51" i="17"/>
  <c r="X52" i="17" s="1"/>
  <c r="V88" i="17"/>
  <c r="V89" i="17"/>
  <c r="V83" i="17"/>
  <c r="V91" i="17"/>
  <c r="V84" i="17"/>
  <c r="V85" i="17"/>
  <c r="X37" i="17"/>
  <c r="X38" i="17" s="1"/>
  <c r="Z37" i="17"/>
  <c r="Z38" i="17" s="1"/>
  <c r="V86" i="17"/>
  <c r="L88" i="17"/>
  <c r="R87" i="17"/>
  <c r="R82" i="17"/>
  <c r="T29" i="17"/>
  <c r="V92" i="17"/>
  <c r="R92" i="17"/>
  <c r="V82" i="17"/>
  <c r="J91" i="17"/>
  <c r="J92" i="17"/>
  <c r="T89" i="17"/>
  <c r="T84" i="17"/>
  <c r="T73" i="17"/>
  <c r="T86" i="17"/>
  <c r="J88" i="17"/>
  <c r="T63" i="17"/>
  <c r="P88" i="17"/>
  <c r="T82" i="17"/>
  <c r="R91" i="17"/>
  <c r="R89" i="17"/>
  <c r="H86" i="17"/>
  <c r="H77" i="17"/>
  <c r="P82" i="17"/>
  <c r="P81" i="17"/>
  <c r="P83" i="17"/>
  <c r="H89" i="17"/>
  <c r="H74" i="17"/>
  <c r="R85" i="17"/>
  <c r="J86" i="17"/>
  <c r="R88" i="17"/>
  <c r="J89" i="17"/>
  <c r="H76" i="17"/>
  <c r="H81" i="17"/>
  <c r="H92" i="17"/>
  <c r="H83" i="17"/>
  <c r="X39" i="16"/>
  <c r="P59" i="16"/>
  <c r="N24" i="16"/>
  <c r="N39" i="16"/>
  <c r="L39" i="16"/>
  <c r="H39" i="16"/>
  <c r="D24" i="16"/>
  <c r="D39" i="16"/>
  <c r="Z39" i="16"/>
  <c r="Z103" i="16" s="1"/>
  <c r="V24" i="16"/>
  <c r="V39" i="16"/>
  <c r="V95" i="16" s="1"/>
  <c r="T24" i="16"/>
  <c r="T39" i="16"/>
  <c r="R24" i="16"/>
  <c r="R39" i="16"/>
  <c r="L24" i="16"/>
  <c r="J24" i="16"/>
  <c r="J39" i="16"/>
  <c r="F39" i="16"/>
  <c r="F64" i="16" s="1"/>
  <c r="P92" i="16"/>
  <c r="R78" i="16"/>
  <c r="N77" i="16"/>
  <c r="L40" i="16"/>
  <c r="J87" i="16"/>
  <c r="T102" i="16"/>
  <c r="H64" i="16"/>
  <c r="X99" i="16"/>
  <c r="X88" i="16"/>
  <c r="X104" i="16"/>
  <c r="X102" i="16"/>
  <c r="X44" i="16"/>
  <c r="X59" i="16"/>
  <c r="X73" i="16"/>
  <c r="X61" i="16"/>
  <c r="X89" i="16"/>
  <c r="X62" i="16"/>
  <c r="X100" i="16"/>
  <c r="X90" i="16"/>
  <c r="X64" i="16"/>
  <c r="X47" i="16"/>
  <c r="X91" i="16"/>
  <c r="X97" i="16"/>
  <c r="X56" i="16"/>
  <c r="X84" i="16"/>
  <c r="X57" i="16"/>
  <c r="X75" i="16"/>
  <c r="X42" i="16"/>
  <c r="X78" i="16"/>
  <c r="X49" i="16"/>
  <c r="X40" i="16"/>
  <c r="X53" i="16"/>
  <c r="X54" i="16"/>
  <c r="X71" i="16"/>
  <c r="X95" i="16"/>
  <c r="X96" i="16"/>
  <c r="X45" i="16"/>
  <c r="T85" i="16"/>
  <c r="L84" i="17"/>
  <c r="L89" i="17"/>
  <c r="L82" i="17"/>
  <c r="L86" i="17"/>
  <c r="L83" i="17"/>
  <c r="L90" i="17"/>
  <c r="L92" i="17"/>
  <c r="L91" i="17"/>
  <c r="L85" i="17"/>
  <c r="L87" i="17"/>
  <c r="L81" i="17"/>
  <c r="L76" i="17"/>
  <c r="D92" i="17"/>
  <c r="D91" i="17"/>
  <c r="D85" i="17"/>
  <c r="D82" i="17"/>
  <c r="D88" i="17"/>
  <c r="D83" i="17"/>
  <c r="T48" i="17"/>
  <c r="H78" i="17"/>
  <c r="T62" i="17"/>
  <c r="T67" i="17"/>
  <c r="T54" i="17"/>
  <c r="T99" i="17"/>
  <c r="T68" i="17"/>
  <c r="T32" i="17"/>
  <c r="T42" i="17"/>
  <c r="L47" i="17"/>
  <c r="H34" i="17"/>
  <c r="L74" i="17"/>
  <c r="H54" i="17"/>
  <c r="H39" i="17"/>
  <c r="H43" i="17"/>
  <c r="H55" i="17"/>
  <c r="T31" i="17"/>
  <c r="H62" i="17"/>
  <c r="D28" i="17"/>
  <c r="D26" i="17"/>
  <c r="D60" i="17"/>
  <c r="D41" i="17"/>
  <c r="D50" i="17"/>
  <c r="D73" i="17"/>
  <c r="D61" i="17"/>
  <c r="D49" i="17"/>
  <c r="D55" i="17"/>
  <c r="D54" i="17"/>
  <c r="D53" i="17"/>
  <c r="D71" i="17"/>
  <c r="D59" i="17"/>
  <c r="D72" i="17"/>
  <c r="D30" i="17"/>
  <c r="D56" i="17"/>
  <c r="D40" i="17"/>
  <c r="D75" i="17"/>
  <c r="D29" i="17"/>
  <c r="D27" i="17"/>
  <c r="H56" i="17"/>
  <c r="D78" i="17"/>
  <c r="D68" i="17"/>
  <c r="D48" i="17"/>
  <c r="D35" i="17"/>
  <c r="D70" i="17"/>
  <c r="D46" i="17"/>
  <c r="D45" i="17"/>
  <c r="D77" i="17"/>
  <c r="H57" i="17"/>
  <c r="D63" i="17"/>
  <c r="D32" i="17"/>
  <c r="D62" i="17"/>
  <c r="L69" i="17"/>
  <c r="L31" i="17"/>
  <c r="L32" i="17"/>
  <c r="H27" i="17"/>
  <c r="H68" i="17"/>
  <c r="H45" i="17"/>
  <c r="L59" i="17"/>
  <c r="H36" i="17"/>
  <c r="H69" i="17"/>
  <c r="H42" i="17"/>
  <c r="L78" i="17"/>
  <c r="L71" i="17"/>
  <c r="H67" i="17"/>
  <c r="H30" i="17"/>
  <c r="H96" i="17"/>
  <c r="H75" i="17"/>
  <c r="L33" i="17"/>
  <c r="L73" i="17"/>
  <c r="L60" i="17"/>
  <c r="T57" i="17"/>
  <c r="T64" i="17"/>
  <c r="T35" i="17"/>
  <c r="L61" i="17"/>
  <c r="L41" i="17"/>
  <c r="L68" i="17"/>
  <c r="L63" i="17"/>
  <c r="L44" i="17"/>
  <c r="L77" i="17"/>
  <c r="T96" i="17"/>
  <c r="L97" i="17"/>
  <c r="L34" i="17"/>
  <c r="T50" i="17"/>
  <c r="T75" i="17"/>
  <c r="L70" i="17"/>
  <c r="L35" i="17"/>
  <c r="T59" i="17"/>
  <c r="T53" i="17"/>
  <c r="T26" i="17"/>
  <c r="T101" i="17"/>
  <c r="H32" i="17"/>
  <c r="H95" i="17"/>
  <c r="H106" i="17" s="1"/>
  <c r="H107" i="17" s="1"/>
  <c r="L42" i="17"/>
  <c r="L39" i="17"/>
  <c r="T27" i="17"/>
  <c r="L57" i="17"/>
  <c r="L43" i="17"/>
  <c r="L58" i="17"/>
  <c r="T49" i="17"/>
  <c r="T74" i="17"/>
  <c r="T55" i="17"/>
  <c r="L98" i="17"/>
  <c r="L45" i="17"/>
  <c r="L36" i="17"/>
  <c r="L62" i="17"/>
  <c r="L50" i="17"/>
  <c r="L26" i="17"/>
  <c r="L53" i="17"/>
  <c r="L64" i="17"/>
  <c r="L48" i="17"/>
  <c r="L27" i="17"/>
  <c r="L96" i="17"/>
  <c r="L67" i="17"/>
  <c r="H40" i="17"/>
  <c r="H31" i="17"/>
  <c r="H58" i="17"/>
  <c r="L72" i="17"/>
  <c r="L28" i="17"/>
  <c r="L54" i="17"/>
  <c r="L95" i="17"/>
  <c r="H44" i="17"/>
  <c r="H35" i="17"/>
  <c r="H59" i="17"/>
  <c r="H72" i="17"/>
  <c r="L49" i="17"/>
  <c r="L29" i="17"/>
  <c r="L55" i="17"/>
  <c r="L75" i="17"/>
  <c r="L46" i="17"/>
  <c r="L40" i="17"/>
  <c r="L30" i="17"/>
  <c r="L56" i="17"/>
  <c r="H49" i="17"/>
  <c r="H28" i="17"/>
  <c r="H61" i="17"/>
  <c r="R48" i="17"/>
  <c r="R47" i="17"/>
  <c r="R46" i="17"/>
  <c r="R45" i="17"/>
  <c r="R44" i="17"/>
  <c r="R39" i="17"/>
  <c r="R33" i="17"/>
  <c r="R29" i="17"/>
  <c r="R71" i="17"/>
  <c r="R64" i="17"/>
  <c r="R100" i="17"/>
  <c r="R36" i="17"/>
  <c r="R69" i="17"/>
  <c r="R78" i="17"/>
  <c r="R55" i="17"/>
  <c r="R70" i="17"/>
  <c r="R77" i="17"/>
  <c r="R75" i="17"/>
  <c r="R68" i="17"/>
  <c r="R61" i="17"/>
  <c r="R95" i="17"/>
  <c r="R76" i="17"/>
  <c r="V97" i="17"/>
  <c r="V103" i="17"/>
  <c r="V100" i="17"/>
  <c r="V98" i="17"/>
  <c r="V58" i="17"/>
  <c r="V53" i="17"/>
  <c r="V57" i="17"/>
  <c r="V76" i="17"/>
  <c r="V74" i="17"/>
  <c r="V47" i="17"/>
  <c r="V96" i="17"/>
  <c r="V70" i="17"/>
  <c r="V63" i="17"/>
  <c r="V48" i="17"/>
  <c r="V44" i="17"/>
  <c r="V40" i="17"/>
  <c r="V41" i="17"/>
  <c r="V102" i="17"/>
  <c r="V56" i="17"/>
  <c r="V34" i="17"/>
  <c r="V30" i="17"/>
  <c r="V26" i="17"/>
  <c r="V54" i="17"/>
  <c r="V49" i="17"/>
  <c r="V32" i="17"/>
  <c r="V28" i="17"/>
  <c r="V55" i="17"/>
  <c r="V60" i="17"/>
  <c r="V43" i="17"/>
  <c r="V77" i="17"/>
  <c r="V75" i="17"/>
  <c r="V68" i="17"/>
  <c r="V61" i="17"/>
  <c r="V95" i="17"/>
  <c r="V73" i="17"/>
  <c r="V45" i="17"/>
  <c r="V50" i="17"/>
  <c r="V42" i="17"/>
  <c r="V36" i="17"/>
  <c r="V59" i="17"/>
  <c r="V35" i="17"/>
  <c r="V31" i="17"/>
  <c r="V27" i="17"/>
  <c r="V101" i="17"/>
  <c r="V71" i="17"/>
  <c r="V64" i="17"/>
  <c r="V46" i="17"/>
  <c r="V69" i="17"/>
  <c r="V62" i="17"/>
  <c r="V78" i="17"/>
  <c r="V99" i="17"/>
  <c r="V72" i="17"/>
  <c r="V67" i="17"/>
  <c r="V29" i="17"/>
  <c r="V33" i="17"/>
  <c r="V39" i="17"/>
  <c r="J78" i="17"/>
  <c r="J77" i="17"/>
  <c r="J75" i="17"/>
  <c r="J74" i="17"/>
  <c r="J73" i="17"/>
  <c r="J72" i="17"/>
  <c r="J71" i="17"/>
  <c r="J95" i="17"/>
  <c r="J67" i="17"/>
  <c r="J64" i="17"/>
  <c r="J62" i="17"/>
  <c r="J61" i="17"/>
  <c r="J60" i="17"/>
  <c r="J59" i="17"/>
  <c r="J58" i="17"/>
  <c r="J54" i="17"/>
  <c r="J96" i="17"/>
  <c r="J53" i="17"/>
  <c r="J49" i="17"/>
  <c r="J48" i="17"/>
  <c r="J47" i="17"/>
  <c r="J46" i="17"/>
  <c r="J45" i="17"/>
  <c r="J41" i="17"/>
  <c r="J40" i="17"/>
  <c r="J27" i="17"/>
  <c r="J33" i="17"/>
  <c r="J29" i="17"/>
  <c r="J31" i="17"/>
  <c r="J34" i="17"/>
  <c r="J30" i="17"/>
  <c r="J32" i="17"/>
  <c r="J28" i="17"/>
  <c r="J36" i="17"/>
  <c r="P95" i="17"/>
  <c r="P67" i="17"/>
  <c r="P64" i="17"/>
  <c r="P62" i="17"/>
  <c r="P59" i="17"/>
  <c r="P58" i="17"/>
  <c r="P57" i="17"/>
  <c r="P56" i="17"/>
  <c r="P55" i="17"/>
  <c r="P54" i="17"/>
  <c r="P99" i="17"/>
  <c r="P96" i="17"/>
  <c r="P36" i="17"/>
  <c r="P33" i="17"/>
  <c r="P32" i="17"/>
  <c r="P31" i="17"/>
  <c r="P30" i="17"/>
  <c r="P29" i="17"/>
  <c r="P28" i="17"/>
  <c r="P27" i="17"/>
  <c r="P26" i="17"/>
  <c r="P78" i="17"/>
  <c r="P47" i="17"/>
  <c r="P43" i="17"/>
  <c r="P100" i="17"/>
  <c r="P71" i="17"/>
  <c r="P42" i="17"/>
  <c r="P50" i="17"/>
  <c r="P72" i="17"/>
  <c r="P53" i="17"/>
  <c r="P98" i="17"/>
  <c r="P40" i="17"/>
  <c r="P70" i="17"/>
  <c r="P77" i="17"/>
  <c r="P75" i="17"/>
  <c r="P68" i="17"/>
  <c r="P49" i="17"/>
  <c r="P45" i="17"/>
  <c r="P41" i="17"/>
  <c r="P69" i="17"/>
  <c r="N68" i="17"/>
  <c r="N43" i="17"/>
  <c r="N29" i="17"/>
  <c r="N35" i="17"/>
  <c r="X83" i="16"/>
  <c r="T67" i="16"/>
  <c r="X72" i="16"/>
  <c r="X41" i="16"/>
  <c r="X77" i="16"/>
  <c r="T86" i="16"/>
  <c r="T90" i="16"/>
  <c r="T46" i="16"/>
  <c r="T42" i="16"/>
  <c r="T47" i="16"/>
  <c r="X85" i="16"/>
  <c r="X48" i="16"/>
  <c r="T43" i="16"/>
  <c r="X86" i="16"/>
  <c r="X98" i="16"/>
  <c r="X50" i="16"/>
  <c r="T45" i="16"/>
  <c r="X82" i="16"/>
  <c r="X63" i="16"/>
  <c r="X46" i="16"/>
  <c r="X60" i="16"/>
  <c r="H40" i="16"/>
  <c r="T91" i="16"/>
  <c r="N47" i="16"/>
  <c r="N56" i="16"/>
  <c r="T59" i="16"/>
  <c r="H62" i="16"/>
  <c r="H56" i="16"/>
  <c r="N78" i="16"/>
  <c r="V48" i="16"/>
  <c r="V78" i="16"/>
  <c r="N64" i="16"/>
  <c r="H76" i="16"/>
  <c r="T101" i="16"/>
  <c r="V84" i="16"/>
  <c r="V70" i="16"/>
  <c r="H55" i="16"/>
  <c r="T97" i="16"/>
  <c r="N92" i="16"/>
  <c r="N84" i="16"/>
  <c r="T57" i="16"/>
  <c r="T73" i="16"/>
  <c r="X43" i="16"/>
  <c r="X92" i="16"/>
  <c r="X87" i="16"/>
  <c r="X67" i="16"/>
  <c r="Z72" i="16"/>
  <c r="N85" i="16"/>
  <c r="T71" i="16"/>
  <c r="T87" i="16"/>
  <c r="X58" i="16"/>
  <c r="X81" i="16"/>
  <c r="X101" i="16"/>
  <c r="X68" i="16"/>
  <c r="Z87" i="16"/>
  <c r="V67" i="16"/>
  <c r="V82" i="16"/>
  <c r="T76" i="16"/>
  <c r="T49" i="16"/>
  <c r="T63" i="16"/>
  <c r="T64" i="16"/>
  <c r="T83" i="16"/>
  <c r="T40" i="16"/>
  <c r="T68" i="16"/>
  <c r="T44" i="16"/>
  <c r="X55" i="16"/>
  <c r="X103" i="16"/>
  <c r="X70" i="16"/>
  <c r="X76" i="16"/>
  <c r="X74" i="16"/>
  <c r="X69" i="16"/>
  <c r="V97" i="16"/>
  <c r="V98" i="16"/>
  <c r="V40" i="16"/>
  <c r="V55" i="16"/>
  <c r="T56" i="16"/>
  <c r="T58" i="16"/>
  <c r="T88" i="16"/>
  <c r="T98" i="16"/>
  <c r="T72" i="16"/>
  <c r="R63" i="16"/>
  <c r="R45" i="16"/>
  <c r="R98" i="16"/>
  <c r="R43" i="16"/>
  <c r="R74" i="16"/>
  <c r="R88" i="16"/>
  <c r="R62" i="16"/>
  <c r="R71" i="16"/>
  <c r="R58" i="16"/>
  <c r="R69" i="16"/>
  <c r="R49" i="16"/>
  <c r="R90" i="16"/>
  <c r="R68" i="16"/>
  <c r="R73" i="16"/>
  <c r="R41" i="16"/>
  <c r="R95" i="16"/>
  <c r="P68" i="16"/>
  <c r="N55" i="16"/>
  <c r="N82" i="16"/>
  <c r="N41" i="16"/>
  <c r="N98" i="16"/>
  <c r="N69" i="16"/>
  <c r="N83" i="16"/>
  <c r="N90" i="16"/>
  <c r="N97" i="16"/>
  <c r="H90" i="16"/>
  <c r="H68" i="16"/>
  <c r="H96" i="16"/>
  <c r="H49" i="16"/>
  <c r="H91" i="16"/>
  <c r="H43" i="16"/>
  <c r="H87" i="16"/>
  <c r="H83" i="16"/>
  <c r="H42" i="16"/>
  <c r="H61" i="16"/>
  <c r="H78" i="16"/>
  <c r="H75" i="16"/>
  <c r="H92" i="16"/>
  <c r="H47" i="16"/>
  <c r="H48" i="16"/>
  <c r="H82" i="16"/>
  <c r="R59" i="16"/>
  <c r="R77" i="16"/>
  <c r="R46" i="16"/>
  <c r="R54" i="16"/>
  <c r="N86" i="16"/>
  <c r="R70" i="16"/>
  <c r="R82" i="16"/>
  <c r="N49" i="16"/>
  <c r="N45" i="16"/>
  <c r="R85" i="16"/>
  <c r="R60" i="16"/>
  <c r="R99" i="16"/>
  <c r="R53" i="16"/>
  <c r="N62" i="16"/>
  <c r="N54" i="16"/>
  <c r="H46" i="16"/>
  <c r="H63" i="16"/>
  <c r="J57" i="16"/>
  <c r="R87" i="16"/>
  <c r="R44" i="16"/>
  <c r="R56" i="16"/>
  <c r="R67" i="16"/>
  <c r="R97" i="16"/>
  <c r="R50" i="16"/>
  <c r="R42" i="16"/>
  <c r="R92" i="16"/>
  <c r="N61" i="16"/>
  <c r="R47" i="16"/>
  <c r="R101" i="16"/>
  <c r="N75" i="16"/>
  <c r="P58" i="16"/>
  <c r="R40" i="16"/>
  <c r="R61" i="16"/>
  <c r="R96" i="16"/>
  <c r="N48" i="16"/>
  <c r="J76" i="16"/>
  <c r="R75" i="16"/>
  <c r="R83" i="16"/>
  <c r="N76" i="16"/>
  <c r="N68" i="16"/>
  <c r="H74" i="16"/>
  <c r="H77" i="16"/>
  <c r="J56" i="16"/>
  <c r="R48" i="16"/>
  <c r="R86" i="16"/>
  <c r="R84" i="16"/>
  <c r="R81" i="16"/>
  <c r="H41" i="16"/>
  <c r="H84" i="16"/>
  <c r="H86" i="16"/>
  <c r="H54" i="16"/>
  <c r="H71" i="16"/>
  <c r="H57" i="16"/>
  <c r="H53" i="16"/>
  <c r="H44" i="16"/>
  <c r="H67" i="16"/>
  <c r="H70" i="16"/>
  <c r="H45" i="16"/>
  <c r="H73" i="16"/>
  <c r="H81" i="16"/>
  <c r="H89" i="16"/>
  <c r="H69" i="16"/>
  <c r="H85" i="16"/>
  <c r="H60" i="16"/>
  <c r="H50" i="16"/>
  <c r="H95" i="16"/>
  <c r="H106" i="16" s="1"/>
  <c r="H107" i="16" s="1"/>
  <c r="H72" i="16"/>
  <c r="H59" i="16"/>
  <c r="H58" i="16"/>
  <c r="H88" i="16"/>
  <c r="J53" i="16"/>
  <c r="J74" i="16"/>
  <c r="J69" i="16"/>
  <c r="J78" i="16"/>
  <c r="J67" i="16"/>
  <c r="J85" i="16"/>
  <c r="J58" i="16"/>
  <c r="J43" i="16"/>
  <c r="J86" i="16"/>
  <c r="J72" i="16"/>
  <c r="J88" i="16"/>
  <c r="J47" i="16"/>
  <c r="J41" i="16"/>
  <c r="J75" i="16"/>
  <c r="J83" i="16"/>
  <c r="J92" i="16"/>
  <c r="J81" i="16"/>
  <c r="J54" i="16"/>
  <c r="J90" i="16"/>
  <c r="J68" i="16"/>
  <c r="J44" i="16"/>
  <c r="J82" i="16"/>
  <c r="J49" i="16"/>
  <c r="J71" i="16"/>
  <c r="J63" i="16"/>
  <c r="J73" i="16"/>
  <c r="J77" i="16"/>
  <c r="J60" i="16"/>
  <c r="J91" i="16"/>
  <c r="J61" i="16"/>
  <c r="J46" i="16"/>
  <c r="J64" i="16"/>
  <c r="J40" i="16"/>
  <c r="J48" i="16"/>
  <c r="J42" i="16"/>
  <c r="J55" i="16"/>
  <c r="J95" i="16"/>
  <c r="J84" i="16"/>
  <c r="J62" i="16"/>
  <c r="J70" i="16"/>
  <c r="J97" i="16"/>
  <c r="J45" i="16"/>
  <c r="L49" i="16"/>
  <c r="L87" i="16"/>
  <c r="L78" i="16"/>
  <c r="L85" i="16"/>
  <c r="L77" i="16"/>
  <c r="L54" i="16"/>
  <c r="L58" i="16"/>
  <c r="L53" i="16"/>
  <c r="L46" i="16"/>
  <c r="L75" i="16"/>
  <c r="L81" i="16"/>
  <c r="L68" i="16"/>
  <c r="L56" i="16"/>
  <c r="L91" i="16"/>
  <c r="L98" i="16"/>
  <c r="L74" i="16"/>
  <c r="L83" i="16"/>
  <c r="L97" i="16"/>
  <c r="L90" i="16"/>
  <c r="N96" i="16"/>
  <c r="N70" i="16"/>
  <c r="N99" i="16"/>
  <c r="N71" i="16"/>
  <c r="N44" i="16"/>
  <c r="N88" i="16"/>
  <c r="N67" i="16"/>
  <c r="N58" i="16"/>
  <c r="N72" i="16"/>
  <c r="N87" i="16"/>
  <c r="N42" i="16"/>
  <c r="N59" i="16"/>
  <c r="N81" i="16"/>
  <c r="N74" i="16"/>
  <c r="N91" i="16"/>
  <c r="N95" i="16"/>
  <c r="N46" i="16"/>
  <c r="N89" i="16"/>
  <c r="N43" i="16"/>
  <c r="N73" i="16"/>
  <c r="N53" i="16"/>
  <c r="N60" i="16"/>
  <c r="N63" i="16"/>
  <c r="N40" i="16"/>
  <c r="N50" i="16"/>
  <c r="N57" i="16"/>
  <c r="R89" i="16"/>
  <c r="R57" i="16"/>
  <c r="R91" i="16"/>
  <c r="R100" i="16"/>
  <c r="R64" i="16"/>
  <c r="R76" i="16"/>
  <c r="R72" i="16"/>
  <c r="R55" i="16"/>
  <c r="T70" i="16"/>
  <c r="T99" i="16"/>
  <c r="T100" i="16"/>
  <c r="T61" i="16"/>
  <c r="T84" i="16"/>
  <c r="T75" i="16"/>
  <c r="T89" i="16"/>
  <c r="T48" i="16"/>
  <c r="T62" i="16"/>
  <c r="T78" i="16"/>
  <c r="T92" i="16"/>
  <c r="T53" i="16"/>
  <c r="T77" i="16"/>
  <c r="T81" i="16"/>
  <c r="T95" i="16"/>
  <c r="T60" i="16"/>
  <c r="T50" i="16"/>
  <c r="T54" i="16"/>
  <c r="T55" i="16"/>
  <c r="T74" i="16"/>
  <c r="T41" i="16"/>
  <c r="T69" i="16"/>
  <c r="T96" i="16"/>
  <c r="T82" i="16"/>
  <c r="J89" i="16"/>
  <c r="J59" i="16"/>
  <c r="J96" i="16"/>
  <c r="J50" i="16"/>
  <c r="AJ49" i="13"/>
  <c r="AO47" i="13"/>
  <c r="AT51" i="13" s="1"/>
  <c r="AX46" i="13" s="1"/>
  <c r="AE47" i="13"/>
  <c r="Z47" i="13"/>
  <c r="AJ41" i="13"/>
  <c r="AO39" i="13"/>
  <c r="AT43" i="13" s="1"/>
  <c r="AX38" i="13" s="1"/>
  <c r="AE39" i="13"/>
  <c r="Z39" i="13"/>
  <c r="AJ33" i="13"/>
  <c r="BC31" i="13"/>
  <c r="AO31" i="13"/>
  <c r="AT35" i="13" s="1"/>
  <c r="AX30" i="13" s="1"/>
  <c r="AE31" i="13"/>
  <c r="Z31" i="13"/>
  <c r="AJ25" i="13"/>
  <c r="BC23" i="13"/>
  <c r="AT27" i="13"/>
  <c r="AX22" i="13" s="1"/>
  <c r="AE23" i="13"/>
  <c r="Z23" i="13"/>
  <c r="AJ17" i="13"/>
  <c r="BC15" i="13"/>
  <c r="AO15" i="13"/>
  <c r="AT19" i="13" s="1"/>
  <c r="AX14" i="13" s="1"/>
  <c r="AE15" i="13"/>
  <c r="Z15" i="13"/>
  <c r="AJ49" i="12"/>
  <c r="AO47" i="12"/>
  <c r="AT51" i="12" s="1"/>
  <c r="AX46" i="12" s="1"/>
  <c r="AE47" i="12"/>
  <c r="Z47" i="12"/>
  <c r="AJ41" i="12"/>
  <c r="AO39" i="12"/>
  <c r="AT43" i="12" s="1"/>
  <c r="AX38" i="12" s="1"/>
  <c r="AE39" i="12"/>
  <c r="Z39" i="12"/>
  <c r="D51" i="18" l="1"/>
  <c r="D52" i="18" s="1"/>
  <c r="T10" i="18"/>
  <c r="N106" i="18"/>
  <c r="N107" i="18" s="1"/>
  <c r="F93" i="18"/>
  <c r="F94" i="18" s="1"/>
  <c r="R65" i="18"/>
  <c r="R66" i="18" s="1"/>
  <c r="R10" i="18" s="1"/>
  <c r="T65" i="18"/>
  <c r="T66" i="18" s="1"/>
  <c r="X106" i="18"/>
  <c r="X107" i="18" s="1"/>
  <c r="P65" i="18"/>
  <c r="P66" i="18" s="1"/>
  <c r="R79" i="18"/>
  <c r="R80" i="18" s="1"/>
  <c r="T79" i="18"/>
  <c r="T80" i="18" s="1"/>
  <c r="H93" i="18"/>
  <c r="H94" i="18" s="1"/>
  <c r="L81" i="18"/>
  <c r="L78" i="18"/>
  <c r="L75" i="18"/>
  <c r="L72" i="18"/>
  <c r="L70" i="18"/>
  <c r="L95" i="18"/>
  <c r="L106" i="18" s="1"/>
  <c r="L107" i="18" s="1"/>
  <c r="L77" i="18"/>
  <c r="L74" i="18"/>
  <c r="L71" i="18"/>
  <c r="L68" i="18"/>
  <c r="L92" i="18"/>
  <c r="L91" i="18"/>
  <c r="L90" i="18"/>
  <c r="L89" i="18"/>
  <c r="L88" i="18"/>
  <c r="L87" i="18"/>
  <c r="L86" i="18"/>
  <c r="L85" i="18"/>
  <c r="L84" i="18"/>
  <c r="L83" i="18"/>
  <c r="L82" i="18"/>
  <c r="L76" i="18"/>
  <c r="L73" i="18"/>
  <c r="L69" i="18"/>
  <c r="L96" i="18"/>
  <c r="L63" i="18"/>
  <c r="L60" i="18"/>
  <c r="L57" i="18"/>
  <c r="L48" i="18"/>
  <c r="L40" i="18"/>
  <c r="L51" i="18" s="1"/>
  <c r="L52" i="18" s="1"/>
  <c r="L59" i="18"/>
  <c r="L54" i="18"/>
  <c r="L50" i="18"/>
  <c r="L46" i="18"/>
  <c r="L42" i="18"/>
  <c r="L97" i="18"/>
  <c r="L56" i="18"/>
  <c r="L44" i="18"/>
  <c r="L98" i="18"/>
  <c r="L62" i="18"/>
  <c r="L67" i="18"/>
  <c r="L79" i="18" s="1"/>
  <c r="L80" i="18" s="1"/>
  <c r="L64" i="18"/>
  <c r="L61" i="18"/>
  <c r="L58" i="18"/>
  <c r="L55" i="18"/>
  <c r="L47" i="18"/>
  <c r="L43" i="18"/>
  <c r="L49" i="18"/>
  <c r="L53" i="18"/>
  <c r="L45" i="18"/>
  <c r="L41" i="18"/>
  <c r="D79" i="18"/>
  <c r="D80" i="18" s="1"/>
  <c r="H65" i="18"/>
  <c r="H66" i="18" s="1"/>
  <c r="H10" i="18" s="1"/>
  <c r="N93" i="18"/>
  <c r="N94" i="18" s="1"/>
  <c r="V65" i="18"/>
  <c r="V66" i="18" s="1"/>
  <c r="F79" i="18"/>
  <c r="F80" i="18" s="1"/>
  <c r="V79" i="18"/>
  <c r="V80" i="18" s="1"/>
  <c r="V10" i="18" s="1"/>
  <c r="N79" i="18"/>
  <c r="N80" i="18" s="1"/>
  <c r="N10" i="18" s="1"/>
  <c r="P93" i="18"/>
  <c r="P94" i="18" s="1"/>
  <c r="T106" i="18"/>
  <c r="T107" i="18" s="1"/>
  <c r="F65" i="18"/>
  <c r="F66" i="18" s="1"/>
  <c r="F10" i="18" s="1"/>
  <c r="X79" i="18"/>
  <c r="X80" i="18" s="1"/>
  <c r="X10" i="18" s="1"/>
  <c r="D65" i="18"/>
  <c r="D66" i="18" s="1"/>
  <c r="R93" i="18"/>
  <c r="R94" i="18" s="1"/>
  <c r="P79" i="18"/>
  <c r="P80" i="18" s="1"/>
  <c r="P10" i="18" s="1"/>
  <c r="N65" i="18"/>
  <c r="N66" i="18" s="1"/>
  <c r="R106" i="18"/>
  <c r="R107" i="18" s="1"/>
  <c r="H79" i="18"/>
  <c r="H80" i="18" s="1"/>
  <c r="V93" i="18"/>
  <c r="V94" i="18" s="1"/>
  <c r="V106" i="18"/>
  <c r="V107" i="18" s="1"/>
  <c r="D93" i="18"/>
  <c r="D94" i="18" s="1"/>
  <c r="P106" i="18"/>
  <c r="P107" i="18" s="1"/>
  <c r="P43" i="16"/>
  <c r="P74" i="16"/>
  <c r="P62" i="16"/>
  <c r="P41" i="16"/>
  <c r="P76" i="16"/>
  <c r="P67" i="16"/>
  <c r="P100" i="16"/>
  <c r="P61" i="16"/>
  <c r="P46" i="16"/>
  <c r="P91" i="16"/>
  <c r="P98" i="16"/>
  <c r="P44" i="16"/>
  <c r="P42" i="16"/>
  <c r="P88" i="16"/>
  <c r="P56" i="16"/>
  <c r="P70" i="16"/>
  <c r="P69" i="16"/>
  <c r="P99" i="16"/>
  <c r="P72" i="16"/>
  <c r="P83" i="16"/>
  <c r="F95" i="16"/>
  <c r="F106" i="16" s="1"/>
  <c r="F107" i="16" s="1"/>
  <c r="F77" i="16"/>
  <c r="F45" i="16"/>
  <c r="F62" i="16"/>
  <c r="F75" i="16"/>
  <c r="F61" i="16"/>
  <c r="F88" i="16"/>
  <c r="F48" i="16"/>
  <c r="F91" i="16"/>
  <c r="F63" i="16"/>
  <c r="F67" i="16"/>
  <c r="F44" i="16"/>
  <c r="F58" i="16"/>
  <c r="F41" i="16"/>
  <c r="F82" i="16"/>
  <c r="F69" i="16"/>
  <c r="F42" i="16"/>
  <c r="F55" i="16"/>
  <c r="F60" i="16"/>
  <c r="F78" i="16"/>
  <c r="F89" i="16"/>
  <c r="F81" i="16"/>
  <c r="F73" i="16"/>
  <c r="F70" i="16"/>
  <c r="F57" i="16"/>
  <c r="F43" i="16"/>
  <c r="F92" i="16"/>
  <c r="F83" i="16"/>
  <c r="F90" i="16"/>
  <c r="F76" i="16"/>
  <c r="F53" i="16"/>
  <c r="F54" i="16"/>
  <c r="F40" i="16"/>
  <c r="F59" i="16"/>
  <c r="F56" i="16"/>
  <c r="F84" i="16"/>
  <c r="F71" i="16"/>
  <c r="F85" i="16"/>
  <c r="F50" i="16"/>
  <c r="F86" i="16"/>
  <c r="F68" i="16"/>
  <c r="F74" i="16"/>
  <c r="F87" i="16"/>
  <c r="F47" i="16"/>
  <c r="F46" i="16"/>
  <c r="F49" i="16"/>
  <c r="F72" i="16"/>
  <c r="P81" i="16"/>
  <c r="P84" i="16"/>
  <c r="F32" i="17"/>
  <c r="F85" i="17"/>
  <c r="F71" i="17"/>
  <c r="F48" i="17"/>
  <c r="F62" i="17"/>
  <c r="F72" i="17"/>
  <c r="F28" i="17"/>
  <c r="F86" i="17"/>
  <c r="F76" i="17"/>
  <c r="F27" i="17"/>
  <c r="F49" i="17"/>
  <c r="F55" i="17"/>
  <c r="D31" i="17"/>
  <c r="D39" i="17"/>
  <c r="D74" i="17"/>
  <c r="D90" i="17"/>
  <c r="D34" i="17"/>
  <c r="D76" i="17"/>
  <c r="D43" i="17"/>
  <c r="D58" i="17"/>
  <c r="D86" i="17"/>
  <c r="D47" i="17"/>
  <c r="D64" i="17"/>
  <c r="D65" i="17" s="1"/>
  <c r="D66" i="17" s="1"/>
  <c r="D69" i="17"/>
  <c r="D42" i="17"/>
  <c r="D87" i="17"/>
  <c r="D67" i="17"/>
  <c r="D84" i="17"/>
  <c r="D33" i="17"/>
  <c r="D44" i="17"/>
  <c r="D36" i="17"/>
  <c r="D57" i="17"/>
  <c r="D89" i="17"/>
  <c r="V81" i="17"/>
  <c r="T77" i="17"/>
  <c r="T71" i="17"/>
  <c r="T36" i="17"/>
  <c r="T61" i="17"/>
  <c r="T44" i="17"/>
  <c r="T69" i="17"/>
  <c r="T79" i="17" s="1"/>
  <c r="T80" i="17" s="1"/>
  <c r="T85" i="17"/>
  <c r="T81" i="17"/>
  <c r="T93" i="17" s="1"/>
  <c r="T94" i="17" s="1"/>
  <c r="T33" i="17"/>
  <c r="T30" i="17"/>
  <c r="T37" i="17" s="1"/>
  <c r="T38" i="17" s="1"/>
  <c r="T78" i="17"/>
  <c r="T91" i="17"/>
  <c r="T72" i="17"/>
  <c r="T102" i="17"/>
  <c r="T34" i="17"/>
  <c r="T90" i="17"/>
  <c r="T56" i="17"/>
  <c r="T65" i="17" s="1"/>
  <c r="T66" i="17" s="1"/>
  <c r="T98" i="17"/>
  <c r="T106" i="17" s="1"/>
  <c r="T107" i="17" s="1"/>
  <c r="T28" i="17"/>
  <c r="T41" i="17"/>
  <c r="T39" i="17"/>
  <c r="T51" i="17" s="1"/>
  <c r="T52" i="17" s="1"/>
  <c r="T47" i="17"/>
  <c r="T76" i="17"/>
  <c r="T46" i="17"/>
  <c r="T60" i="17"/>
  <c r="T95" i="17"/>
  <c r="T88" i="17"/>
  <c r="T97" i="17"/>
  <c r="T87" i="17"/>
  <c r="T40" i="17"/>
  <c r="T45" i="17"/>
  <c r="T92" i="17"/>
  <c r="T58" i="17"/>
  <c r="T100" i="17"/>
  <c r="T70" i="17"/>
  <c r="T83" i="17"/>
  <c r="R62" i="17"/>
  <c r="R32" i="17"/>
  <c r="R60" i="17"/>
  <c r="R49" i="17"/>
  <c r="R59" i="17"/>
  <c r="R97" i="17"/>
  <c r="R84" i="17"/>
  <c r="R27" i="17"/>
  <c r="R98" i="17"/>
  <c r="R53" i="17"/>
  <c r="R65" i="17" s="1"/>
  <c r="R66" i="17" s="1"/>
  <c r="R26" i="17"/>
  <c r="R37" i="17" s="1"/>
  <c r="R38" i="17" s="1"/>
  <c r="R96" i="17"/>
  <c r="R106" i="17" s="1"/>
  <c r="R107" i="17" s="1"/>
  <c r="R30" i="17"/>
  <c r="R41" i="17"/>
  <c r="R54" i="17"/>
  <c r="R34" i="17"/>
  <c r="R74" i="17"/>
  <c r="R42" i="17"/>
  <c r="R28" i="17"/>
  <c r="R58" i="17"/>
  <c r="R50" i="17"/>
  <c r="R86" i="17"/>
  <c r="R56" i="17"/>
  <c r="R101" i="17"/>
  <c r="R31" i="17"/>
  <c r="R67" i="17"/>
  <c r="R40" i="17"/>
  <c r="R90" i="17"/>
  <c r="R35" i="17"/>
  <c r="R72" i="17"/>
  <c r="R99" i="17"/>
  <c r="R73" i="17"/>
  <c r="R63" i="17"/>
  <c r="R57" i="17"/>
  <c r="R43" i="17"/>
  <c r="R51" i="17" s="1"/>
  <c r="R52" i="17" s="1"/>
  <c r="R81" i="17"/>
  <c r="P84" i="17"/>
  <c r="P90" i="17"/>
  <c r="P44" i="17"/>
  <c r="P74" i="17"/>
  <c r="P34" i="17"/>
  <c r="P60" i="17"/>
  <c r="P86" i="17"/>
  <c r="P93" i="17" s="1"/>
  <c r="P94" i="17" s="1"/>
  <c r="P87" i="17"/>
  <c r="P48" i="17"/>
  <c r="P51" i="17" s="1"/>
  <c r="P52" i="17" s="1"/>
  <c r="P76" i="17"/>
  <c r="P35" i="17"/>
  <c r="P37" i="17" s="1"/>
  <c r="P38" i="17" s="1"/>
  <c r="P61" i="17"/>
  <c r="P65" i="17" s="1"/>
  <c r="P66" i="17" s="1"/>
  <c r="P85" i="17"/>
  <c r="P91" i="17"/>
  <c r="P73" i="17"/>
  <c r="P46" i="17"/>
  <c r="P97" i="17"/>
  <c r="P39" i="17"/>
  <c r="P63" i="17"/>
  <c r="P92" i="17"/>
  <c r="N62" i="17"/>
  <c r="N39" i="17"/>
  <c r="N90" i="17"/>
  <c r="N83" i="17"/>
  <c r="N28" i="17"/>
  <c r="N60" i="17"/>
  <c r="N46" i="17"/>
  <c r="N71" i="17"/>
  <c r="N57" i="17"/>
  <c r="N32" i="17"/>
  <c r="N47" i="17"/>
  <c r="N72" i="17"/>
  <c r="N82" i="17"/>
  <c r="N91" i="17"/>
  <c r="N85" i="17"/>
  <c r="N64" i="17"/>
  <c r="N31" i="17"/>
  <c r="N48" i="17"/>
  <c r="N73" i="17"/>
  <c r="N81" i="17"/>
  <c r="N92" i="17"/>
  <c r="N33" i="17"/>
  <c r="N50" i="17"/>
  <c r="N69" i="17"/>
  <c r="N45" i="17"/>
  <c r="N49" i="17"/>
  <c r="N55" i="17"/>
  <c r="N59" i="17"/>
  <c r="N76" i="17"/>
  <c r="N54" i="17"/>
  <c r="N34" i="17"/>
  <c r="N40" i="17"/>
  <c r="N51" i="17" s="1"/>
  <c r="N52" i="17" s="1"/>
  <c r="N96" i="17"/>
  <c r="N77" i="17"/>
  <c r="N58" i="17"/>
  <c r="N65" i="17" s="1"/>
  <c r="N66" i="17" s="1"/>
  <c r="N70" i="17"/>
  <c r="N27" i="17"/>
  <c r="N74" i="17"/>
  <c r="N36" i="17"/>
  <c r="N75" i="17"/>
  <c r="N30" i="17"/>
  <c r="N53" i="17"/>
  <c r="N89" i="17"/>
  <c r="N61" i="17"/>
  <c r="N98" i="17"/>
  <c r="N41" i="17"/>
  <c r="N99" i="17"/>
  <c r="N78" i="17"/>
  <c r="N44" i="17"/>
  <c r="N63" i="17"/>
  <c r="N26" i="17"/>
  <c r="N37" i="17" s="1"/>
  <c r="N38" i="17" s="1"/>
  <c r="N97" i="17"/>
  <c r="N86" i="17"/>
  <c r="N56" i="17"/>
  <c r="N67" i="17"/>
  <c r="N79" i="17" s="1"/>
  <c r="N80" i="17" s="1"/>
  <c r="N42" i="17"/>
  <c r="N95" i="17"/>
  <c r="N106" i="17" s="1"/>
  <c r="N107" i="17" s="1"/>
  <c r="N88" i="17"/>
  <c r="J39" i="17"/>
  <c r="J50" i="17"/>
  <c r="J63" i="17"/>
  <c r="J76" i="17"/>
  <c r="J90" i="17"/>
  <c r="J82" i="17"/>
  <c r="J85" i="17"/>
  <c r="J55" i="17"/>
  <c r="J65" i="17" s="1"/>
  <c r="J66" i="17" s="1"/>
  <c r="J83" i="17"/>
  <c r="J84" i="17"/>
  <c r="J35" i="17"/>
  <c r="J68" i="17"/>
  <c r="J79" i="17" s="1"/>
  <c r="J80" i="17" s="1"/>
  <c r="J97" i="17"/>
  <c r="J43" i="17"/>
  <c r="J56" i="17"/>
  <c r="J69" i="17"/>
  <c r="J42" i="17"/>
  <c r="J26" i="17"/>
  <c r="J37" i="17" s="1"/>
  <c r="J38" i="17" s="1"/>
  <c r="J44" i="17"/>
  <c r="J57" i="17"/>
  <c r="J70" i="17"/>
  <c r="J81" i="17"/>
  <c r="H73" i="17"/>
  <c r="H70" i="17"/>
  <c r="H60" i="17"/>
  <c r="H41" i="17"/>
  <c r="H51" i="17" s="1"/>
  <c r="H52" i="17" s="1"/>
  <c r="H64" i="17"/>
  <c r="H33" i="17"/>
  <c r="H85" i="17"/>
  <c r="H87" i="17"/>
  <c r="H48" i="17"/>
  <c r="H29" i="17"/>
  <c r="H37" i="17" s="1"/>
  <c r="H38" i="17" s="1"/>
  <c r="H46" i="17"/>
  <c r="H91" i="17"/>
  <c r="H53" i="17"/>
  <c r="H47" i="17"/>
  <c r="H84" i="17"/>
  <c r="H93" i="17" s="1"/>
  <c r="H94" i="17" s="1"/>
  <c r="H26" i="17"/>
  <c r="H71" i="17"/>
  <c r="H50" i="17"/>
  <c r="H63" i="17"/>
  <c r="H65" i="17" s="1"/>
  <c r="H66" i="17" s="1"/>
  <c r="H88" i="17"/>
  <c r="H90" i="17"/>
  <c r="F63" i="17"/>
  <c r="F83" i="17"/>
  <c r="F75" i="17"/>
  <c r="F88" i="17"/>
  <c r="F61" i="17"/>
  <c r="F60" i="17"/>
  <c r="F89" i="17"/>
  <c r="F36" i="17"/>
  <c r="F70" i="17"/>
  <c r="F92" i="17"/>
  <c r="F77" i="17"/>
  <c r="F45" i="17"/>
  <c r="F39" i="17"/>
  <c r="F44" i="17"/>
  <c r="F82" i="17"/>
  <c r="F50" i="17"/>
  <c r="F40" i="17"/>
  <c r="F30" i="17"/>
  <c r="F73" i="17"/>
  <c r="F91" i="17"/>
  <c r="F35" i="17"/>
  <c r="F31" i="17"/>
  <c r="F43" i="17"/>
  <c r="F64" i="17"/>
  <c r="F69" i="17"/>
  <c r="F26" i="17"/>
  <c r="F47" i="17"/>
  <c r="F33" i="17"/>
  <c r="F34" i="17"/>
  <c r="F58" i="17"/>
  <c r="F57" i="17"/>
  <c r="F81" i="17"/>
  <c r="F78" i="17"/>
  <c r="F87" i="17"/>
  <c r="F67" i="17"/>
  <c r="F68" i="17"/>
  <c r="F42" i="17"/>
  <c r="F54" i="17"/>
  <c r="F95" i="17"/>
  <c r="F106" i="17" s="1"/>
  <c r="F107" i="17" s="1"/>
  <c r="F59" i="17"/>
  <c r="F90" i="17"/>
  <c r="F46" i="17"/>
  <c r="F74" i="17"/>
  <c r="F41" i="17"/>
  <c r="F53" i="17"/>
  <c r="F56" i="17"/>
  <c r="F29" i="17"/>
  <c r="F37" i="17" s="1"/>
  <c r="F38" i="17" s="1"/>
  <c r="N87" i="17"/>
  <c r="Z10" i="17"/>
  <c r="X10" i="17"/>
  <c r="V106" i="17"/>
  <c r="V107" i="17" s="1"/>
  <c r="P106" i="17"/>
  <c r="P107" i="17" s="1"/>
  <c r="L106" i="17"/>
  <c r="L107" i="17" s="1"/>
  <c r="J106" i="17"/>
  <c r="J107" i="17" s="1"/>
  <c r="R93" i="17"/>
  <c r="R94" i="17" s="1"/>
  <c r="J93" i="17"/>
  <c r="J94" i="17" s="1"/>
  <c r="L93" i="17"/>
  <c r="L94" i="17" s="1"/>
  <c r="N93" i="17"/>
  <c r="N94" i="17" s="1"/>
  <c r="V93" i="17"/>
  <c r="V94" i="17" s="1"/>
  <c r="L79" i="17"/>
  <c r="L80" i="17" s="1"/>
  <c r="H79" i="17"/>
  <c r="H80" i="17" s="1"/>
  <c r="P79" i="17"/>
  <c r="P80" i="17" s="1"/>
  <c r="R79" i="17"/>
  <c r="R80" i="17" s="1"/>
  <c r="V65" i="17"/>
  <c r="V66" i="17" s="1"/>
  <c r="V79" i="17"/>
  <c r="V80" i="17" s="1"/>
  <c r="L65" i="17"/>
  <c r="L66" i="17" s="1"/>
  <c r="L51" i="17"/>
  <c r="L52" i="17" s="1"/>
  <c r="J51" i="17"/>
  <c r="J52" i="17" s="1"/>
  <c r="L37" i="17"/>
  <c r="L38" i="17" s="1"/>
  <c r="V51" i="17"/>
  <c r="V52" i="17" s="1"/>
  <c r="D37" i="17"/>
  <c r="D38" i="17" s="1"/>
  <c r="V37" i="17"/>
  <c r="V38" i="17" s="1"/>
  <c r="Z88" i="16"/>
  <c r="Z46" i="16"/>
  <c r="Z63" i="16"/>
  <c r="Z49" i="16"/>
  <c r="Z53" i="16"/>
  <c r="Z57" i="16"/>
  <c r="Z104" i="16"/>
  <c r="Z92" i="16"/>
  <c r="Z95" i="16"/>
  <c r="Z106" i="16" s="1"/>
  <c r="Z107" i="16" s="1"/>
  <c r="Z67" i="16"/>
  <c r="Z79" i="16" s="1"/>
  <c r="Z80" i="16" s="1"/>
  <c r="Z81" i="16"/>
  <c r="Z93" i="16" s="1"/>
  <c r="Z94" i="16" s="1"/>
  <c r="Z58" i="16"/>
  <c r="Z45" i="16"/>
  <c r="Z78" i="16"/>
  <c r="Z56" i="16"/>
  <c r="Z60" i="16"/>
  <c r="Z77" i="16"/>
  <c r="Z85" i="16"/>
  <c r="Z62" i="16"/>
  <c r="Z69" i="16"/>
  <c r="Z75" i="16"/>
  <c r="Z61" i="16"/>
  <c r="Z96" i="16"/>
  <c r="Z76" i="16"/>
  <c r="Z86" i="16"/>
  <c r="Z55" i="16"/>
  <c r="Z82" i="16"/>
  <c r="Z59" i="16"/>
  <c r="Z43" i="16"/>
  <c r="Z83" i="16"/>
  <c r="Z41" i="16"/>
  <c r="Z40" i="16"/>
  <c r="Z54" i="16"/>
  <c r="Z65" i="16" s="1"/>
  <c r="Z66" i="16" s="1"/>
  <c r="Z44" i="16"/>
  <c r="Z42" i="16"/>
  <c r="Z51" i="16" s="1"/>
  <c r="Z52" i="16" s="1"/>
  <c r="Z99" i="16"/>
  <c r="Z71" i="16"/>
  <c r="Z64" i="16"/>
  <c r="Z105" i="16"/>
  <c r="Z90" i="16"/>
  <c r="Z89" i="16"/>
  <c r="Z47" i="16"/>
  <c r="Z91" i="16"/>
  <c r="Z84" i="16"/>
  <c r="Z68" i="16"/>
  <c r="Z102" i="16"/>
  <c r="Z101" i="16"/>
  <c r="Z100" i="16"/>
  <c r="Z50" i="16"/>
  <c r="Z97" i="16"/>
  <c r="Z98" i="16"/>
  <c r="Z48" i="16"/>
  <c r="Z73" i="16"/>
  <c r="Z74" i="16"/>
  <c r="Z70" i="16"/>
  <c r="V75" i="16"/>
  <c r="V68" i="16"/>
  <c r="V54" i="16"/>
  <c r="V62" i="16"/>
  <c r="V101" i="16"/>
  <c r="V69" i="16"/>
  <c r="V72" i="16"/>
  <c r="V103" i="16"/>
  <c r="V64" i="16"/>
  <c r="V100" i="16"/>
  <c r="V61" i="16"/>
  <c r="V71" i="16"/>
  <c r="V79" i="16" s="1"/>
  <c r="V80" i="16" s="1"/>
  <c r="V91" i="16"/>
  <c r="V45" i="16"/>
  <c r="V96" i="16"/>
  <c r="V99" i="16"/>
  <c r="V106" i="16" s="1"/>
  <c r="V107" i="16" s="1"/>
  <c r="V44" i="16"/>
  <c r="V63" i="16"/>
  <c r="V85" i="16"/>
  <c r="V74" i="16"/>
  <c r="V77" i="16"/>
  <c r="V57" i="16"/>
  <c r="V87" i="16"/>
  <c r="V53" i="16"/>
  <c r="V65" i="16" s="1"/>
  <c r="V66" i="16" s="1"/>
  <c r="V86" i="16"/>
  <c r="V83" i="16"/>
  <c r="V46" i="16"/>
  <c r="V81" i="16"/>
  <c r="V92" i="16"/>
  <c r="V60" i="16"/>
  <c r="V43" i="16"/>
  <c r="V49" i="16"/>
  <c r="V102" i="16"/>
  <c r="V56" i="16"/>
  <c r="V73" i="16"/>
  <c r="V90" i="16"/>
  <c r="V76" i="16"/>
  <c r="V59" i="16"/>
  <c r="V42" i="16"/>
  <c r="V47" i="16"/>
  <c r="V88" i="16"/>
  <c r="V50" i="16"/>
  <c r="V89" i="16"/>
  <c r="V58" i="16"/>
  <c r="V41" i="16"/>
  <c r="V51" i="16" s="1"/>
  <c r="V52" i="16" s="1"/>
  <c r="N106" i="16"/>
  <c r="X106" i="16"/>
  <c r="X107" i="16" s="1"/>
  <c r="T106" i="16"/>
  <c r="T107" i="16" s="1"/>
  <c r="R106" i="16"/>
  <c r="R107" i="16" s="1"/>
  <c r="P85" i="16"/>
  <c r="P57" i="16"/>
  <c r="P77" i="16"/>
  <c r="P54" i="16"/>
  <c r="P47" i="16"/>
  <c r="P87" i="16"/>
  <c r="P40" i="16"/>
  <c r="P75" i="16"/>
  <c r="P64" i="16"/>
  <c r="P95" i="16"/>
  <c r="P60" i="16"/>
  <c r="P82" i="16"/>
  <c r="P71" i="16"/>
  <c r="P50" i="16"/>
  <c r="P45" i="16"/>
  <c r="P49" i="16"/>
  <c r="P86" i="16"/>
  <c r="P73" i="16"/>
  <c r="P78" i="16"/>
  <c r="P48" i="16"/>
  <c r="P97" i="16"/>
  <c r="P96" i="16"/>
  <c r="P55" i="16"/>
  <c r="P89" i="16"/>
  <c r="P90" i="16"/>
  <c r="P53" i="16"/>
  <c r="P63" i="16"/>
  <c r="N107" i="16"/>
  <c r="J106" i="16"/>
  <c r="J107" i="16" s="1"/>
  <c r="X93" i="16"/>
  <c r="X94" i="16" s="1"/>
  <c r="X79" i="16"/>
  <c r="X80" i="16" s="1"/>
  <c r="V93" i="16"/>
  <c r="V94" i="16" s="1"/>
  <c r="J93" i="16"/>
  <c r="J94" i="16" s="1"/>
  <c r="N93" i="16"/>
  <c r="N94" i="16" s="1"/>
  <c r="H93" i="16"/>
  <c r="H94" i="16" s="1"/>
  <c r="T93" i="16"/>
  <c r="T94" i="16" s="1"/>
  <c r="R93" i="16"/>
  <c r="R94" i="16" s="1"/>
  <c r="L70" i="16"/>
  <c r="L48" i="16"/>
  <c r="R79" i="16"/>
  <c r="R80" i="16" s="1"/>
  <c r="L62" i="16"/>
  <c r="T79" i="16"/>
  <c r="T80" i="16" s="1"/>
  <c r="H79" i="16"/>
  <c r="H80" i="16" s="1"/>
  <c r="N79" i="16"/>
  <c r="N80" i="16" s="1"/>
  <c r="L64" i="16"/>
  <c r="L47" i="16"/>
  <c r="J79" i="16"/>
  <c r="J80" i="16" s="1"/>
  <c r="L61" i="16"/>
  <c r="L67" i="16"/>
  <c r="L44" i="16"/>
  <c r="L71" i="16"/>
  <c r="L96" i="16"/>
  <c r="L59" i="16"/>
  <c r="L73" i="16"/>
  <c r="J51" i="16"/>
  <c r="J52" i="16" s="1"/>
  <c r="H65" i="16"/>
  <c r="H66" i="16" s="1"/>
  <c r="R51" i="16"/>
  <c r="R52" i="16" s="1"/>
  <c r="X51" i="16"/>
  <c r="X52" i="16" s="1"/>
  <c r="L55" i="16"/>
  <c r="L76" i="16"/>
  <c r="L88" i="16"/>
  <c r="L50" i="16"/>
  <c r="R65" i="16"/>
  <c r="R66" i="16" s="1"/>
  <c r="N51" i="16"/>
  <c r="N52" i="16" s="1"/>
  <c r="L72" i="16"/>
  <c r="X65" i="16"/>
  <c r="X66" i="16" s="1"/>
  <c r="T65" i="16"/>
  <c r="T66" i="16" s="1"/>
  <c r="L43" i="16"/>
  <c r="L92" i="16"/>
  <c r="N65" i="16"/>
  <c r="N66" i="16" s="1"/>
  <c r="L60" i="16"/>
  <c r="L42" i="16"/>
  <c r="L41" i="16"/>
  <c r="L86" i="16"/>
  <c r="T51" i="16"/>
  <c r="T52" i="16" s="1"/>
  <c r="L45" i="16"/>
  <c r="L82" i="16"/>
  <c r="L63" i="16"/>
  <c r="L89" i="16"/>
  <c r="J65" i="16"/>
  <c r="J66" i="16" s="1"/>
  <c r="H51" i="16"/>
  <c r="H52" i="16" s="1"/>
  <c r="L57" i="16"/>
  <c r="L69" i="16"/>
  <c r="L95" i="16"/>
  <c r="L106" i="16" s="1"/>
  <c r="L107" i="16" s="1"/>
  <c r="L84" i="16"/>
  <c r="AI54" i="13"/>
  <c r="AD54" i="13"/>
  <c r="Y54" i="13"/>
  <c r="AX54" i="13"/>
  <c r="AN54" i="13"/>
  <c r="D10" i="18" l="1"/>
  <c r="L93" i="18"/>
  <c r="L94" i="18" s="1"/>
  <c r="L65" i="18"/>
  <c r="L66" i="18" s="1"/>
  <c r="L10" i="18" s="1"/>
  <c r="P51" i="16"/>
  <c r="P52" i="16" s="1"/>
  <c r="F93" i="16"/>
  <c r="F94" i="16" s="1"/>
  <c r="F65" i="16"/>
  <c r="F66" i="16" s="1"/>
  <c r="F79" i="16"/>
  <c r="F80" i="16" s="1"/>
  <c r="F51" i="16"/>
  <c r="F52" i="16" s="1"/>
  <c r="F93" i="17"/>
  <c r="F94" i="17" s="1"/>
  <c r="F65" i="17"/>
  <c r="F66" i="17" s="1"/>
  <c r="F79" i="17"/>
  <c r="F80" i="17" s="1"/>
  <c r="F51" i="17"/>
  <c r="F52" i="17" s="1"/>
  <c r="F10" i="17" s="1"/>
  <c r="D79" i="17"/>
  <c r="D80" i="17" s="1"/>
  <c r="D51" i="17"/>
  <c r="D52" i="17" s="1"/>
  <c r="D10" i="17" s="1"/>
  <c r="D93" i="17"/>
  <c r="D94" i="17" s="1"/>
  <c r="V10" i="17"/>
  <c r="J10" i="17"/>
  <c r="T10" i="17"/>
  <c r="R10" i="17"/>
  <c r="P10" i="17"/>
  <c r="N10" i="17"/>
  <c r="L10" i="17"/>
  <c r="H10" i="17"/>
  <c r="P93" i="16"/>
  <c r="P94" i="16" s="1"/>
  <c r="H10" i="16"/>
  <c r="X10" i="16"/>
  <c r="V10" i="16"/>
  <c r="T10" i="16"/>
  <c r="R10" i="16"/>
  <c r="P106" i="16"/>
  <c r="P107" i="16" s="1"/>
  <c r="P65" i="16"/>
  <c r="P66" i="16" s="1"/>
  <c r="P79" i="16"/>
  <c r="P80" i="16" s="1"/>
  <c r="N10" i="16"/>
  <c r="J10" i="16"/>
  <c r="L93" i="16"/>
  <c r="L94" i="16" s="1"/>
  <c r="L79" i="16"/>
  <c r="L80" i="16" s="1"/>
  <c r="L65" i="16"/>
  <c r="L66" i="16" s="1"/>
  <c r="L51" i="16"/>
  <c r="L52" i="16" s="1"/>
  <c r="L10" i="16" s="1"/>
  <c r="AJ33" i="12"/>
  <c r="AO31" i="12"/>
  <c r="AT35" i="12" s="1"/>
  <c r="AX30" i="12" s="1"/>
  <c r="BB31" i="12"/>
  <c r="AE31" i="12"/>
  <c r="Z31" i="12"/>
  <c r="AJ25" i="12"/>
  <c r="AO23" i="12"/>
  <c r="AT27" i="12" s="1"/>
  <c r="AX22" i="12" s="1"/>
  <c r="BB23" i="12"/>
  <c r="AE23" i="12"/>
  <c r="Z23" i="12"/>
  <c r="AJ17" i="12"/>
  <c r="BB15" i="12"/>
  <c r="AO15" i="12"/>
  <c r="AE15" i="12"/>
  <c r="Z15" i="12"/>
  <c r="P10" i="16" l="1"/>
  <c r="F10" i="16"/>
  <c r="AD54" i="12"/>
  <c r="AN54" i="12"/>
  <c r="Y54" i="12"/>
  <c r="AI54" i="12"/>
  <c r="AT19" i="12"/>
  <c r="AX14" i="12" s="1"/>
  <c r="AX54" i="12" s="1"/>
  <c r="D43" i="16" l="1"/>
  <c r="D91" i="16"/>
  <c r="D77" i="16"/>
  <c r="D63" i="16"/>
  <c r="D49" i="16"/>
  <c r="D90" i="16"/>
  <c r="D76" i="16"/>
  <c r="D62" i="16"/>
  <c r="D48" i="16"/>
  <c r="D45" i="16"/>
  <c r="D86" i="16"/>
  <c r="D44" i="16"/>
  <c r="D85" i="16"/>
  <c r="D42" i="16"/>
  <c r="D70" i="16"/>
  <c r="D55" i="16"/>
  <c r="D68" i="16"/>
  <c r="D53" i="16"/>
  <c r="D78" i="16"/>
  <c r="D89" i="16"/>
  <c r="D75" i="16"/>
  <c r="D61" i="16"/>
  <c r="D47" i="16"/>
  <c r="D74" i="16"/>
  <c r="D60" i="16"/>
  <c r="D46" i="16"/>
  <c r="D73" i="16"/>
  <c r="D59" i="16"/>
  <c r="D72" i="16"/>
  <c r="D58" i="16"/>
  <c r="D57" i="16"/>
  <c r="D84" i="16"/>
  <c r="D69" i="16"/>
  <c r="D54" i="16"/>
  <c r="D67" i="16"/>
  <c r="D64" i="16"/>
  <c r="D88" i="16"/>
  <c r="D87" i="16"/>
  <c r="D71" i="16"/>
  <c r="D56" i="16"/>
  <c r="D83" i="16"/>
  <c r="D82" i="16"/>
  <c r="D81" i="16"/>
  <c r="D92" i="16"/>
  <c r="D50" i="16"/>
  <c r="D93" i="16" l="1"/>
  <c r="D94" i="16" s="1"/>
  <c r="D79" i="16"/>
  <c r="D80" i="16" s="1"/>
  <c r="D65" i="16"/>
  <c r="D66" i="16" s="1"/>
  <c r="D40" i="16" l="1"/>
  <c r="D41" i="16"/>
  <c r="D51" i="16" l="1"/>
  <c r="D52" i="16" s="1"/>
  <c r="D1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D18F9170-4AE8-45AB-BA63-FE3689F55790}">
      <text>
        <r>
          <rPr>
            <b/>
            <sz val="9"/>
            <color indexed="81"/>
            <rFont val="MS P ゴシック"/>
            <family val="3"/>
            <charset val="128"/>
          </rPr>
          <t>①支援計画書
②支援計画書（変更）
③交付申請書
④実績報告書
から選択してください。</t>
        </r>
      </text>
    </comment>
    <comment ref="Y10" authorId="0" shapeId="0" xr:uid="{5CB15555-0874-4D8A-93E1-6EA5497239CC}">
      <text>
        <r>
          <rPr>
            <b/>
            <sz val="9"/>
            <color indexed="81"/>
            <rFont val="MS P ゴシック"/>
            <family val="3"/>
            <charset val="128"/>
          </rPr>
          <t>【注意！】
支援対象者の返還予定額を記載してください。（企業の支援額ではありません。）</t>
        </r>
      </text>
    </comment>
    <comment ref="AD12" authorId="0" shapeId="0" xr:uid="{5CD448A8-3D61-495B-9A00-4591663CF765}">
      <text>
        <r>
          <rPr>
            <b/>
            <sz val="9"/>
            <color indexed="10"/>
            <rFont val="MS P ゴシック"/>
            <family val="3"/>
            <charset val="128"/>
          </rPr>
          <t>【注意！】
申請期間に支払う（支払った）金額を記載してください。（賃金計算期間の金額ではありません。）</t>
        </r>
      </text>
    </comment>
    <comment ref="M15" authorId="0" shapeId="0" xr:uid="{8FE66219-4380-4684-A046-ACB527B1FF8B}">
      <text>
        <r>
          <rPr>
            <b/>
            <sz val="9"/>
            <color indexed="10"/>
            <rFont val="MS P ゴシック"/>
            <family val="3"/>
            <charset val="128"/>
          </rPr>
          <t>支援対象者ごとに補助対象期間を選択してください。
①３年間
②６年間</t>
        </r>
      </text>
    </comment>
    <comment ref="AU15" authorId="0" shapeId="0" xr:uid="{1FEA485B-89C2-4097-8EC5-4D7A310DA5F4}">
      <text>
        <r>
          <rPr>
            <b/>
            <sz val="9"/>
            <color indexed="81"/>
            <rFont val="MS P ゴシック"/>
            <family val="3"/>
            <charset val="128"/>
          </rPr>
          <t>上限額を以下から選択してください。
①補助対象期間３年間：20万円
②補助対象期間６年間：10万円
③経過措置（過年度対象者）：その他</t>
        </r>
      </text>
    </comment>
    <comment ref="AT16" authorId="0" shapeId="0" xr:uid="{A80D9B12-324A-4B1E-8AC2-5ACCEE446144}">
      <text>
        <r>
          <rPr>
            <b/>
            <sz val="9"/>
            <color indexed="81"/>
            <rFont val="MS P ゴシック"/>
            <family val="3"/>
            <charset val="128"/>
          </rPr>
          <t>上限額を入力してください。
①200,000円
②100,000円
③経過措置（過年度対象者）の場合
　→支援対象者1人当たりの総支援額60万円　　
　　から既補助額を差し引いた残額を残期間
　　で等分（千円未満切捨て）
　　</t>
        </r>
        <r>
          <rPr>
            <b/>
            <u/>
            <sz val="9"/>
            <color indexed="81"/>
            <rFont val="MS P ゴシック"/>
            <family val="3"/>
            <charset val="128"/>
          </rPr>
          <t>※経過措置計算用シートを御活用ください。</t>
        </r>
      </text>
    </comment>
    <comment ref="M17" authorId="0" shapeId="0" xr:uid="{2C202A17-1CDF-4E4D-BDEE-FC7CCAD2254A}">
      <text>
        <r>
          <rPr>
            <b/>
            <sz val="9"/>
            <color indexed="81"/>
            <rFont val="MS P ゴシック"/>
            <family val="3"/>
            <charset val="128"/>
          </rPr>
          <t>支援対象者への支援開始時期を記載してください（</t>
        </r>
        <r>
          <rPr>
            <b/>
            <u/>
            <sz val="9"/>
            <color indexed="81"/>
            <rFont val="MS P ゴシック"/>
            <family val="3"/>
            <charset val="128"/>
          </rPr>
          <t>西暦・月まで</t>
        </r>
        <r>
          <rPr>
            <b/>
            <sz val="9"/>
            <color indexed="81"/>
            <rFont val="MS P ゴシック"/>
            <family val="3"/>
            <charset val="128"/>
          </rPr>
          <t>）
※終期は自動計算</t>
        </r>
      </text>
    </comment>
    <comment ref="AD19" authorId="0" shapeId="0" xr:uid="{FC0B808A-E4EE-4D59-9A16-CEF9CFC60F97}">
      <text>
        <r>
          <rPr>
            <b/>
            <sz val="9"/>
            <color indexed="81"/>
            <rFont val="MS P ゴシック"/>
            <family val="3"/>
            <charset val="128"/>
          </rPr>
          <t>支援できなかった月がある等、当初申請した内容から変更がある場合、理由を記載してください。</t>
        </r>
      </text>
    </comment>
    <comment ref="AO24" authorId="0" shapeId="0" xr:uid="{31B2A525-E231-4715-B86D-0BC6A5F431CF}">
      <text>
        <r>
          <rPr>
            <b/>
            <sz val="9"/>
            <color indexed="81"/>
            <rFont val="MS P ゴシック"/>
            <family val="3"/>
            <charset val="128"/>
          </rPr>
          <t>市町村からの補助を受けている場合は、その補助対象経費を控除した金額を記載してください。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C368E60C-918D-4E1A-BC99-FE44507E51ED}">
      <text>
        <r>
          <rPr>
            <b/>
            <sz val="9"/>
            <color indexed="81"/>
            <rFont val="MS P ゴシック"/>
            <family val="3"/>
            <charset val="128"/>
          </rPr>
          <t>2025年度に支援を開始した従業員の場合は「2025年度支援開始分」のシートを使用してください。</t>
        </r>
      </text>
    </comment>
    <comment ref="D11" authorId="0" shapeId="0" xr:uid="{D79A1375-6F28-4A21-8C23-A5E4FB63A778}">
      <text>
        <r>
          <rPr>
            <b/>
            <sz val="9"/>
            <color indexed="81"/>
            <rFont val="MS P ゴシック"/>
            <family val="3"/>
            <charset val="128"/>
          </rPr>
          <t>対象者への支援開始月に応じたセルに入力してください。
※例えば10月から支援を開始した場合は10月の列の太枠内に金額を記載してください。</t>
        </r>
      </text>
    </comment>
    <comment ref="D52" authorId="0" shapeId="0" xr:uid="{FF0D06E8-9CEB-4362-88CE-C86D18B00468}">
      <text>
        <r>
          <rPr>
            <b/>
            <sz val="9"/>
            <color indexed="81"/>
            <rFont val="MS P ゴシック"/>
            <family val="3"/>
            <charset val="128"/>
          </rPr>
          <t>この列に表示される金額が2026年度の補助額になります。</t>
        </r>
      </text>
    </comment>
  </commentList>
</comments>
</file>

<file path=xl/sharedStrings.xml><?xml version="1.0" encoding="utf-8"?>
<sst xmlns="http://schemas.openxmlformats.org/spreadsheetml/2006/main" count="1266" uniqueCount="144">
  <si>
    <t>No.</t>
    <phoneticPr fontId="1"/>
  </si>
  <si>
    <t>合計</t>
    <rPh sb="0" eb="2">
      <t>ゴウケイ</t>
    </rPh>
    <phoneticPr fontId="1"/>
  </si>
  <si>
    <t>円</t>
    <rPh sb="0" eb="1">
      <t>エン</t>
    </rPh>
    <phoneticPr fontId="1"/>
  </si>
  <si>
    <t>（</t>
    <phoneticPr fontId="1"/>
  </si>
  <si>
    <t>(</t>
    <phoneticPr fontId="1"/>
  </si>
  <si>
    <t>円×</t>
    <phoneticPr fontId="1"/>
  </si>
  <si>
    <t>旧姓：</t>
    <rPh sb="0" eb="2">
      <t>キュウセイ</t>
    </rPh>
    <phoneticPr fontId="1"/>
  </si>
  <si>
    <t>〔実施団体名〕</t>
    <phoneticPr fontId="1"/>
  </si>
  <si>
    <t>奨学金名</t>
    <rPh sb="0" eb="3">
      <t>ショウガクキン</t>
    </rPh>
    <rPh sb="3" eb="4">
      <t>メイ</t>
    </rPh>
    <phoneticPr fontId="1"/>
  </si>
  <si>
    <t>円</t>
  </si>
  <si>
    <t>(</t>
  </si>
  <si>
    <t>円×</t>
  </si>
  <si>
    <t>（</t>
  </si>
  <si>
    <t>✔</t>
  </si>
  <si>
    <t>　</t>
  </si>
  <si>
    <t>□□　■■</t>
    <phoneticPr fontId="1"/>
  </si>
  <si>
    <t>独立行政法人日本学生支援機構</t>
    <phoneticPr fontId="1"/>
  </si>
  <si>
    <t>第一種奨学金
第二種奨学金</t>
    <phoneticPr fontId="1"/>
  </si>
  <si>
    <t>第一種奨学金</t>
    <phoneticPr fontId="1"/>
  </si>
  <si>
    <t>奨学金の返還開始日</t>
  </si>
  <si>
    <t>か月）</t>
    <phoneticPr fontId="1"/>
  </si>
  <si>
    <t>か月</t>
    <phoneticPr fontId="1"/>
  </si>
  <si>
    <t>a</t>
    <phoneticPr fontId="1"/>
  </si>
  <si>
    <t>事業者名</t>
    <rPh sb="0" eb="4">
      <t>ジギョウシャメイ</t>
    </rPh>
    <phoneticPr fontId="1"/>
  </si>
  <si>
    <t>ｂ</t>
    <phoneticPr fontId="1"/>
  </si>
  <si>
    <t>奨学金の返還開始日</t>
    <rPh sb="0" eb="3">
      <t>ショウガクキン</t>
    </rPh>
    <rPh sb="6" eb="9">
      <t>カイシビ</t>
    </rPh>
    <phoneticPr fontId="1"/>
  </si>
  <si>
    <t>前年度からの継続申請</t>
    <rPh sb="0" eb="3">
      <t>ゼンネンド</t>
    </rPh>
    <rPh sb="6" eb="10">
      <t>ケイゾクシンセイ</t>
    </rPh>
    <phoneticPr fontId="1"/>
  </si>
  <si>
    <t>上記12か月に満たない理由</t>
    <rPh sb="0" eb="2">
      <t>ジョウキ</t>
    </rPh>
    <rPh sb="5" eb="6">
      <t>ゲツ</t>
    </rPh>
    <rPh sb="7" eb="8">
      <t>ミ</t>
    </rPh>
    <rPh sb="11" eb="13">
      <t>リユウ</t>
    </rPh>
    <phoneticPr fontId="1"/>
  </si>
  <si>
    <t>（㋩ の 2 分の 1 ）</t>
    <phoneticPr fontId="1"/>
  </si>
  <si>
    <t>市町村からの補助</t>
    <rPh sb="0" eb="3">
      <t>シチョウソン</t>
    </rPh>
    <rPh sb="6" eb="8">
      <t>ホジョ</t>
    </rPh>
    <phoneticPr fontId="1"/>
  </si>
  <si>
    <t>有</t>
    <rPh sb="0" eb="1">
      <t>ア</t>
    </rPh>
    <phoneticPr fontId="1"/>
  </si>
  <si>
    <t>無</t>
    <rPh sb="0" eb="1">
      <t>ナ</t>
    </rPh>
    <phoneticPr fontId="1"/>
  </si>
  <si>
    <t>（市町村名)</t>
    <rPh sb="1" eb="5">
      <t>シチョウソンメイ</t>
    </rPh>
    <phoneticPr fontId="1"/>
  </si>
  <si>
    <t>手当等の年間支給(予定)額㋑</t>
    <rPh sb="0" eb="3">
      <t>テアテトウ</t>
    </rPh>
    <rPh sb="4" eb="8">
      <t>ネンカンシキュウ</t>
    </rPh>
    <rPh sb="9" eb="11">
      <t>ヨテイ</t>
    </rPh>
    <rPh sb="12" eb="13">
      <t>ガク</t>
    </rPh>
    <phoneticPr fontId="1"/>
  </si>
  <si>
    <t>（ a , b の低い額）</t>
    <rPh sb="9" eb="10">
      <t>ヒク</t>
    </rPh>
    <rPh sb="11" eb="12">
      <t>ガク</t>
    </rPh>
    <phoneticPr fontId="1"/>
  </si>
  <si>
    <t>採用年月日
及び
奨学金の返還開始日</t>
    <rPh sb="0" eb="2">
      <t>サイヨウ</t>
    </rPh>
    <rPh sb="2" eb="5">
      <t>ネンガッピ</t>
    </rPh>
    <rPh sb="6" eb="7">
      <t>オヨ</t>
    </rPh>
    <rPh sb="9" eb="12">
      <t>ショウガクキン</t>
    </rPh>
    <rPh sb="15" eb="18">
      <t>カイシビ</t>
    </rPh>
    <phoneticPr fontId="1"/>
  </si>
  <si>
    <t>採用年月日</t>
    <rPh sb="0" eb="2">
      <t>サイヨウ</t>
    </rPh>
    <rPh sb="2" eb="5">
      <t>ネンガッピ</t>
    </rPh>
    <phoneticPr fontId="1"/>
  </si>
  <si>
    <t>支援計画書</t>
  </si>
  <si>
    <t>支援内容</t>
    <rPh sb="0" eb="2">
      <t>シエン</t>
    </rPh>
    <rPh sb="2" eb="4">
      <t>ナイヨウ</t>
    </rPh>
    <phoneticPr fontId="1"/>
  </si>
  <si>
    <t>上限：</t>
    <phoneticPr fontId="1"/>
  </si>
  <si>
    <t>20万円</t>
  </si>
  <si>
    <t>10万円</t>
  </si>
  <si>
    <t>支援対象期間</t>
    <rPh sb="0" eb="2">
      <t>シエン</t>
    </rPh>
    <rPh sb="2" eb="4">
      <t>タイショウ</t>
    </rPh>
    <rPh sb="4" eb="6">
      <t>キカン</t>
    </rPh>
    <phoneticPr fontId="1"/>
  </si>
  <si>
    <t>期間</t>
    <rPh sb="0" eb="2">
      <t>キカン</t>
    </rPh>
    <phoneticPr fontId="1"/>
  </si>
  <si>
    <t>始期（西暦）</t>
    <rPh sb="0" eb="2">
      <t>シキ</t>
    </rPh>
    <rPh sb="3" eb="5">
      <t>セイレキ</t>
    </rPh>
    <phoneticPr fontId="1"/>
  </si>
  <si>
    <t>終期（西暦）</t>
    <rPh sb="0" eb="2">
      <t>シュウキ</t>
    </rPh>
    <rPh sb="3" eb="5">
      <t>セイレキ</t>
    </rPh>
    <phoneticPr fontId="1"/>
  </si>
  <si>
    <r>
      <t xml:space="preserve">支援対象者
氏名 </t>
    </r>
    <r>
      <rPr>
        <sz val="8"/>
        <rFont val="ＭＳ Ｐ明朝"/>
        <family val="1"/>
        <charset val="128"/>
      </rPr>
      <t>注１</t>
    </r>
    <rPh sb="0" eb="5">
      <t>シエンタイショウシャ</t>
    </rPh>
    <rPh sb="6" eb="8">
      <t>シメイ</t>
    </rPh>
    <phoneticPr fontId="1"/>
  </si>
  <si>
    <t>注１）　支援対象者は、採用年月日以前に非正規社員として勤務しておらず、正社員（試用期間含む）として採用した方に限られます。</t>
    <rPh sb="4" eb="9">
      <t>シエンタイショウシャ</t>
    </rPh>
    <rPh sb="53" eb="54">
      <t>カタ</t>
    </rPh>
    <rPh sb="55" eb="56">
      <t>カギ</t>
    </rPh>
    <phoneticPr fontId="1"/>
  </si>
  <si>
    <t>注２）　支援対象者が市町村から奨学金返還支援制度に係る補助金を受給している場合も含めて記入してください。</t>
    <rPh sb="4" eb="9">
      <t>シエンタイショウシャ</t>
    </rPh>
    <rPh sb="10" eb="13">
      <t>シチョウソン</t>
    </rPh>
    <rPh sb="15" eb="24">
      <t>ショウガクキンヘンカンシエンセイド</t>
    </rPh>
    <rPh sb="25" eb="26">
      <t>カカ</t>
    </rPh>
    <rPh sb="27" eb="30">
      <t>ホジョキン</t>
    </rPh>
    <rPh sb="31" eb="33">
      <t>ジュキュウ</t>
    </rPh>
    <rPh sb="37" eb="39">
      <t>バアイ</t>
    </rPh>
    <rPh sb="40" eb="41">
      <t>フク</t>
    </rPh>
    <rPh sb="43" eb="45">
      <t>キニュウ</t>
    </rPh>
    <phoneticPr fontId="1"/>
  </si>
  <si>
    <r>
      <t>補助金額の積算　</t>
    </r>
    <r>
      <rPr>
        <sz val="8"/>
        <rFont val="ＭＳ Ｐ明朝"/>
        <family val="1"/>
        <charset val="128"/>
      </rPr>
      <t>注４</t>
    </r>
    <rPh sb="0" eb="3">
      <t>ホジョキン</t>
    </rPh>
    <rPh sb="3" eb="4">
      <t>ガク</t>
    </rPh>
    <rPh sb="5" eb="7">
      <t>セキサン</t>
    </rPh>
    <rPh sb="8" eb="9">
      <t>チュウ</t>
    </rPh>
    <phoneticPr fontId="1"/>
  </si>
  <si>
    <t>その他</t>
  </si>
  <si>
    <t>注３）　市町村の奨学金返還支援制度と併用する場合、事業者が支給した額のうち、市町村に申請した事業者支給額を除いた額を記入してください。（市町村制度を使用しない場合は、事業者が支給した額をそのまま記入してください。）</t>
    <rPh sb="4" eb="7">
      <t>シチョウソン</t>
    </rPh>
    <rPh sb="8" eb="17">
      <t>ショウガクキンヘンカンシエンセイド</t>
    </rPh>
    <rPh sb="18" eb="20">
      <t>ヘイヨウ</t>
    </rPh>
    <rPh sb="22" eb="24">
      <t>バアイ</t>
    </rPh>
    <rPh sb="25" eb="28">
      <t>ジギョウシャ</t>
    </rPh>
    <rPh sb="29" eb="31">
      <t>シキュウ</t>
    </rPh>
    <rPh sb="33" eb="34">
      <t>ガク</t>
    </rPh>
    <rPh sb="38" eb="41">
      <t>シチョウソン</t>
    </rPh>
    <rPh sb="42" eb="44">
      <t>シンセイ</t>
    </rPh>
    <rPh sb="46" eb="49">
      <t>ジギョウシャ</t>
    </rPh>
    <rPh sb="49" eb="51">
      <t>シキュウ</t>
    </rPh>
    <rPh sb="51" eb="52">
      <t>ガク</t>
    </rPh>
    <rPh sb="53" eb="54">
      <t>ノゾ</t>
    </rPh>
    <rPh sb="56" eb="57">
      <t>ガク</t>
    </rPh>
    <rPh sb="58" eb="60">
      <t>キニュウ</t>
    </rPh>
    <rPh sb="68" eb="73">
      <t>シチョウソンセイド</t>
    </rPh>
    <rPh sb="74" eb="76">
      <t>シヨウ</t>
    </rPh>
    <rPh sb="79" eb="81">
      <t>バアイ</t>
    </rPh>
    <rPh sb="83" eb="86">
      <t>ジギョウシャ</t>
    </rPh>
    <rPh sb="87" eb="89">
      <t>シキュウ</t>
    </rPh>
    <rPh sb="91" eb="92">
      <t>ガク</t>
    </rPh>
    <rPh sb="97" eb="99">
      <t>キニュウ</t>
    </rPh>
    <phoneticPr fontId="1"/>
  </si>
  <si>
    <t>別紙　　</t>
    <rPh sb="0" eb="2">
      <t>ベッシ</t>
    </rPh>
    <phoneticPr fontId="1"/>
  </si>
  <si>
    <t>※支援対象者が6名以上の場合は行を追加してください。</t>
    <rPh sb="1" eb="6">
      <t>シエンタイショウシャ</t>
    </rPh>
    <rPh sb="8" eb="9">
      <t>メイ</t>
    </rPh>
    <rPh sb="9" eb="11">
      <t>イジョウ</t>
    </rPh>
    <rPh sb="12" eb="14">
      <t>バアイ</t>
    </rPh>
    <rPh sb="15" eb="16">
      <t>ギョウ</t>
    </rPh>
    <rPh sb="17" eb="19">
      <t>ツイカ</t>
    </rPh>
    <phoneticPr fontId="1"/>
  </si>
  <si>
    <t>※支援計画書（変更）の場合、変更箇所を朱書してください。</t>
    <rPh sb="1" eb="3">
      <t>シエン</t>
    </rPh>
    <rPh sb="3" eb="6">
      <t>ケイカクショ</t>
    </rPh>
    <rPh sb="7" eb="9">
      <t>ヘンコウ</t>
    </rPh>
    <rPh sb="11" eb="13">
      <t>バアイ</t>
    </rPh>
    <rPh sb="14" eb="16">
      <t>ヘンコウ</t>
    </rPh>
    <rPh sb="16" eb="18">
      <t>カショ</t>
    </rPh>
    <rPh sb="19" eb="21">
      <t>シュガ</t>
    </rPh>
    <phoneticPr fontId="1"/>
  </si>
  <si>
    <t>配属先住所</t>
    <rPh sb="0" eb="3">
      <t>ハイゾクサキ</t>
    </rPh>
    <rPh sb="3" eb="5">
      <t>ジュウショ</t>
    </rPh>
    <phoneticPr fontId="1"/>
  </si>
  <si>
    <t>株式会社●●●●</t>
    <phoneticPr fontId="1"/>
  </si>
  <si>
    <t>（交付申請予定の年度：2026年４月１日～2027年３月31日）</t>
    <rPh sb="1" eb="5">
      <t>コウフシンセイ</t>
    </rPh>
    <rPh sb="5" eb="7">
      <t>ヨテイ</t>
    </rPh>
    <rPh sb="8" eb="10">
      <t>ネンド</t>
    </rPh>
    <rPh sb="15" eb="16">
      <t>ネン</t>
    </rPh>
    <rPh sb="17" eb="18">
      <t>ガツ</t>
    </rPh>
    <rPh sb="19" eb="20">
      <t>ニチ</t>
    </rPh>
    <rPh sb="25" eb="26">
      <t>ネン</t>
    </rPh>
    <rPh sb="27" eb="28">
      <t>ガツ</t>
    </rPh>
    <rPh sb="30" eb="31">
      <t>ニチ</t>
    </rPh>
    <phoneticPr fontId="1"/>
  </si>
  <si>
    <t>（交付申請予定の年度：2026年４月１日～2027年３月31日）</t>
    <rPh sb="1" eb="5">
      <t>コウフシンセイ</t>
    </rPh>
    <rPh sb="5" eb="7">
      <t>ヨテイ</t>
    </rPh>
    <rPh sb="8" eb="10">
      <t>ネンド</t>
    </rPh>
    <phoneticPr fontId="1"/>
  </si>
  <si>
    <t>豊橋市</t>
    <phoneticPr fontId="1"/>
  </si>
  <si>
    <t>愛知県名古屋市中区三の丸
〇‐〇‐〇</t>
    <phoneticPr fontId="1"/>
  </si>
  <si>
    <r>
      <t>　</t>
    </r>
    <r>
      <rPr>
        <sz val="10"/>
        <color theme="4"/>
        <rFont val="ＭＳ Ｐ明朝"/>
        <family val="1"/>
        <charset val="128"/>
      </rPr>
      <t>独立行政法人日本学生支援機構</t>
    </r>
    <phoneticPr fontId="1"/>
  </si>
  <si>
    <t>返還開始が10月のため</t>
    <rPh sb="0" eb="2">
      <t>ヘンカン</t>
    </rPh>
    <rPh sb="2" eb="4">
      <t>カイシ</t>
    </rPh>
    <rPh sb="7" eb="8">
      <t>ガツ</t>
    </rPh>
    <phoneticPr fontId="1"/>
  </si>
  <si>
    <t>名古屋市西区</t>
    <phoneticPr fontId="1"/>
  </si>
  <si>
    <t>2026年度採用者</t>
    <rPh sb="4" eb="6">
      <t>ネンド</t>
    </rPh>
    <rPh sb="6" eb="9">
      <t>サイヨウシャ</t>
    </rPh>
    <phoneticPr fontId="1"/>
  </si>
  <si>
    <t>（新卒）</t>
    <rPh sb="1" eb="3">
      <t>シンソツ</t>
    </rPh>
    <phoneticPr fontId="1"/>
  </si>
  <si>
    <t>2025年度採用者</t>
    <rPh sb="4" eb="6">
      <t>ネンド</t>
    </rPh>
    <rPh sb="6" eb="9">
      <t>サイヨウシャ</t>
    </rPh>
    <phoneticPr fontId="1"/>
  </si>
  <si>
    <t>【例】</t>
    <rPh sb="1" eb="2">
      <t>レイ</t>
    </rPh>
    <phoneticPr fontId="1"/>
  </si>
  <si>
    <t>市町村からの補助有</t>
    <rPh sb="0" eb="3">
      <t>シチョウソン</t>
    </rPh>
    <rPh sb="6" eb="8">
      <t>ホジョ</t>
    </rPh>
    <rPh sb="8" eb="9">
      <t>アリ</t>
    </rPh>
    <phoneticPr fontId="1"/>
  </si>
  <si>
    <t>第二種奨学金</t>
    <rPh sb="1" eb="2">
      <t>ニ</t>
    </rPh>
    <phoneticPr fontId="1"/>
  </si>
  <si>
    <t>2024年度採用者</t>
    <rPh sb="4" eb="6">
      <t>ネンド</t>
    </rPh>
    <rPh sb="6" eb="9">
      <t>サイヨウシャ</t>
    </rPh>
    <phoneticPr fontId="1"/>
  </si>
  <si>
    <t>経過措置対象者</t>
    <rPh sb="0" eb="4">
      <t>ケイカソチ</t>
    </rPh>
    <rPh sb="4" eb="7">
      <t>タイショウシャ</t>
    </rPh>
    <phoneticPr fontId="1"/>
  </si>
  <si>
    <t>愛知県豊橋市〇〇町
〇‐〇‐〇</t>
    <phoneticPr fontId="1"/>
  </si>
  <si>
    <t>（1年目：9万円、2年目：18万円）</t>
    <rPh sb="2" eb="4">
      <t>ネンメ</t>
    </rPh>
    <rPh sb="6" eb="8">
      <t>マンエン</t>
    </rPh>
    <rPh sb="10" eb="12">
      <t>ネンメ</t>
    </rPh>
    <rPh sb="15" eb="17">
      <t>マンエン</t>
    </rPh>
    <phoneticPr fontId="1"/>
  </si>
  <si>
    <t>※県への提出の際に本シートを削除しないでください。</t>
    <rPh sb="1" eb="2">
      <t>ケン</t>
    </rPh>
    <rPh sb="4" eb="6">
      <t>テイシュツ</t>
    </rPh>
    <rPh sb="7" eb="8">
      <t>サイ</t>
    </rPh>
    <rPh sb="9" eb="10">
      <t>ホン</t>
    </rPh>
    <rPh sb="14" eb="16">
      <t>サクジョ</t>
    </rPh>
    <phoneticPr fontId="1"/>
  </si>
  <si>
    <t>〇　支援対象者一覧</t>
    <rPh sb="2" eb="4">
      <t>シエン</t>
    </rPh>
    <rPh sb="4" eb="7">
      <t>タイショウシャ</t>
    </rPh>
    <rPh sb="7" eb="9">
      <t>イチラン</t>
    </rPh>
    <phoneticPr fontId="1"/>
  </si>
  <si>
    <t>〇　支援対象者一覧</t>
    <phoneticPr fontId="1"/>
  </si>
  <si>
    <t>居住地（市町村まで記載）</t>
    <rPh sb="0" eb="3">
      <t>キョジュウチ</t>
    </rPh>
    <rPh sb="4" eb="7">
      <t>シチョウソン</t>
    </rPh>
    <rPh sb="9" eb="11">
      <t>キサイ</t>
    </rPh>
    <phoneticPr fontId="1"/>
  </si>
  <si>
    <t>備考</t>
    <rPh sb="0" eb="2">
      <t>ビコウ</t>
    </rPh>
    <phoneticPr fontId="1"/>
  </si>
  <si>
    <t>4月</t>
    <rPh sb="1" eb="2">
      <t>ガツ</t>
    </rPh>
    <phoneticPr fontId="1"/>
  </si>
  <si>
    <t>5月</t>
  </si>
  <si>
    <t>6月</t>
  </si>
  <si>
    <t>7月</t>
  </si>
  <si>
    <t>8月</t>
  </si>
  <si>
    <t>9月</t>
  </si>
  <si>
    <t>10月</t>
  </si>
  <si>
    <t>11月</t>
  </si>
  <si>
    <t>12月</t>
  </si>
  <si>
    <t>1月</t>
    <rPh sb="1" eb="2">
      <t>ガツ</t>
    </rPh>
    <phoneticPr fontId="1"/>
  </si>
  <si>
    <t>2月</t>
    <rPh sb="1" eb="2">
      <t>ガツ</t>
    </rPh>
    <phoneticPr fontId="1"/>
  </si>
  <si>
    <t>3月</t>
    <rPh sb="1" eb="2">
      <t>ガツ</t>
    </rPh>
    <phoneticPr fontId="1"/>
  </si>
  <si>
    <t>補助終了</t>
    <rPh sb="0" eb="2">
      <t>ホジョ</t>
    </rPh>
    <rPh sb="2" eb="4">
      <t>シュウリョウ</t>
    </rPh>
    <phoneticPr fontId="1"/>
  </si>
  <si>
    <t>補助開始</t>
    <rPh sb="0" eb="2">
      <t>ホジョ</t>
    </rPh>
    <rPh sb="2" eb="4">
      <t>カイシ</t>
    </rPh>
    <phoneticPr fontId="1"/>
  </si>
  <si>
    <t>２年目</t>
    <rPh sb="1" eb="3">
      <t>ネンメ</t>
    </rPh>
    <phoneticPr fontId="1"/>
  </si>
  <si>
    <t>１年目</t>
    <rPh sb="1" eb="3">
      <t>ネンメ</t>
    </rPh>
    <phoneticPr fontId="1"/>
  </si>
  <si>
    <t>３年目</t>
    <rPh sb="1" eb="3">
      <t>ネンメ</t>
    </rPh>
    <phoneticPr fontId="1"/>
  </si>
  <si>
    <t>４年目</t>
    <rPh sb="1" eb="3">
      <t>ネンメ</t>
    </rPh>
    <phoneticPr fontId="1"/>
  </si>
  <si>
    <t>―</t>
  </si>
  <si>
    <t>―</t>
    <phoneticPr fontId="1"/>
  </si>
  <si>
    <t>５年目</t>
    <rPh sb="1" eb="3">
      <t>ネンメ</t>
    </rPh>
    <phoneticPr fontId="1"/>
  </si>
  <si>
    <t>６年目</t>
    <rPh sb="1" eb="3">
      <t>ネンメ</t>
    </rPh>
    <phoneticPr fontId="1"/>
  </si>
  <si>
    <t>７年目</t>
    <rPh sb="1" eb="3">
      <t>ネンメ</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</si>
  <si>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</si>
  <si>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</si>
  <si>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</si>
  <si>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</si>
  <si>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</si>
  <si>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</si>
  <si>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</si>
  <si>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</si>
  <si>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</si>
  <si>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</si>
  <si>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</si>
  <si>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</si>
  <si>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5月</t>
    <rPh sb="1" eb="2">
      <t>ガツ</t>
    </rPh>
    <phoneticPr fontId="1"/>
  </si>
  <si>
    <t>補助総額</t>
    <rPh sb="0" eb="2">
      <t>ホジョ</t>
    </rPh>
    <rPh sb="2" eb="4">
      <t>ソウガク</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</si>
  <si>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</si>
  <si>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</si>
  <si>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</si>
  <si>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</si>
  <si>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</si>
  <si>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</si>
  <si>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</si>
  <si>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企業名：●●●●（登録番号：●●●●）</t>
    <rPh sb="0" eb="2">
      <t>キギョウ</t>
    </rPh>
    <rPh sb="2" eb="3">
      <t>メイ</t>
    </rPh>
    <rPh sb="9" eb="11">
      <t>トウロク</t>
    </rPh>
    <rPh sb="11" eb="13">
      <t>バンゴウ</t>
    </rPh>
    <phoneticPr fontId="1"/>
  </si>
  <si>
    <t>　経過措置計算用シート（2025年度支援開始対象者）</t>
    <rPh sb="1" eb="5">
      <t>ケイカソチ</t>
    </rPh>
    <rPh sb="5" eb="7">
      <t>ケイサン</t>
    </rPh>
    <rPh sb="7" eb="8">
      <t>ヨウ</t>
    </rPh>
    <rPh sb="16" eb="18">
      <t>ネンド</t>
    </rPh>
    <rPh sb="18" eb="20">
      <t>シエン</t>
    </rPh>
    <rPh sb="20" eb="22">
      <t>カイシ</t>
    </rPh>
    <rPh sb="22" eb="25">
      <t>タイショウシャ</t>
    </rPh>
    <phoneticPr fontId="1"/>
  </si>
  <si>
    <t>　経過措置計算用シート（2024年度支援開始対象者）</t>
    <rPh sb="1" eb="5">
      <t>ケイカソチ</t>
    </rPh>
    <rPh sb="5" eb="7">
      <t>ケイサン</t>
    </rPh>
    <rPh sb="7" eb="8">
      <t>ヨウ</t>
    </rPh>
    <rPh sb="16" eb="18">
      <t>ネンド</t>
    </rPh>
    <rPh sb="18" eb="25">
      <t>シエンカイシタイショウシャ</t>
    </rPh>
    <phoneticPr fontId="1"/>
  </si>
  <si>
    <t>支援対象者氏名：●●●●</t>
    <rPh sb="0" eb="5">
      <t>シエンタイショウシャ</t>
    </rPh>
    <rPh sb="5" eb="7">
      <t>シメイ</t>
    </rPh>
    <phoneticPr fontId="1"/>
  </si>
  <si>
    <t>合計</t>
    <rPh sb="0" eb="2">
      <t>ゴウケイ</t>
    </rPh>
    <phoneticPr fontId="1"/>
  </si>
  <si>
    <t>補助額</t>
    <rPh sb="0" eb="3">
      <t>ホジョガク</t>
    </rPh>
    <phoneticPr fontId="1"/>
  </si>
  <si>
    <t>※支援開始時期のセルに入力してください。</t>
    <rPh sb="1" eb="3">
      <t>シエン</t>
    </rPh>
    <rPh sb="3" eb="5">
      <t>カイシ</t>
    </rPh>
    <rPh sb="5" eb="7">
      <t>ジキ</t>
    </rPh>
    <rPh sb="11" eb="13">
      <t>ニュウリョク</t>
    </rPh>
    <phoneticPr fontId="1"/>
  </si>
  <si>
    <t>※支援開始時期のセルに入力してください。</t>
    <phoneticPr fontId="1"/>
  </si>
  <si>
    <r>
      <t>　本シートは2024年度又は2025年度に、</t>
    </r>
    <r>
      <rPr>
        <b/>
        <sz val="11"/>
        <color rgb="FFFF0000"/>
        <rFont val="ＭＳ Ｐゴシック"/>
        <family val="3"/>
        <charset val="128"/>
      </rPr>
      <t>1人当たり10万円/年を超える補助金の対象となった従業員</t>
    </r>
    <r>
      <rPr>
        <sz val="11"/>
        <color rgb="FFFF0000"/>
        <rFont val="ＭＳ Ｐゴシック"/>
        <family val="3"/>
        <charset val="128"/>
      </rPr>
      <t>について、登録企業が</t>
    </r>
    <r>
      <rPr>
        <b/>
        <sz val="11"/>
        <color rgb="FFFF0000"/>
        <rFont val="ＭＳ Ｐゴシック"/>
        <family val="3"/>
        <charset val="128"/>
      </rPr>
      <t>補助対象期間６年間を選択する</t>
    </r>
    <r>
      <rPr>
        <sz val="11"/>
        <color rgb="FFFF0000"/>
        <rFont val="ＭＳ Ｐゴシック"/>
        <family val="3"/>
        <charset val="128"/>
      </rPr>
      <t>際に使用してください。</t>
    </r>
    <rPh sb="1" eb="2">
      <t>ホン</t>
    </rPh>
    <rPh sb="10" eb="12">
      <t>ネンド</t>
    </rPh>
    <rPh sb="12" eb="13">
      <t>マタ</t>
    </rPh>
    <rPh sb="18" eb="20">
      <t>ネンド</t>
    </rPh>
    <rPh sb="23" eb="25">
      <t>ニンア</t>
    </rPh>
    <rPh sb="29" eb="31">
      <t>マンエン</t>
    </rPh>
    <rPh sb="32" eb="33">
      <t>ネン</t>
    </rPh>
    <rPh sb="34" eb="35">
      <t>コ</t>
    </rPh>
    <rPh sb="37" eb="39">
      <t>ホジョ</t>
    </rPh>
    <rPh sb="39" eb="40">
      <t>キン</t>
    </rPh>
    <rPh sb="41" eb="43">
      <t>タイショウ</t>
    </rPh>
    <rPh sb="47" eb="50">
      <t>ジュウギョウイン</t>
    </rPh>
    <rPh sb="55" eb="57">
      <t>トウロク</t>
    </rPh>
    <rPh sb="57" eb="59">
      <t>キギョウ</t>
    </rPh>
    <rPh sb="60" eb="66">
      <t>ホジョタイショウキカン</t>
    </rPh>
    <rPh sb="67" eb="69">
      <t>ネンカン</t>
    </rPh>
    <rPh sb="70" eb="72">
      <t>センタク</t>
    </rPh>
    <rPh sb="74" eb="75">
      <t>サイ</t>
    </rPh>
    <rPh sb="76" eb="78">
      <t>シヨウ</t>
    </rPh>
    <phoneticPr fontId="1"/>
  </si>
  <si>
    <r>
      <t>　（太枠で囲まれたセルに</t>
    </r>
    <r>
      <rPr>
        <b/>
        <sz val="11"/>
        <color rgb="FFFF0000"/>
        <rFont val="ＭＳ Ｐゴシック"/>
        <family val="3"/>
        <charset val="128"/>
      </rPr>
      <t>従業員への支援額</t>
    </r>
    <r>
      <rPr>
        <sz val="11"/>
        <color rgb="FFFF0000"/>
        <rFont val="ＭＳ Ｐゴシック"/>
        <family val="3"/>
        <charset val="128"/>
      </rPr>
      <t>を記載してください。）</t>
    </r>
    <rPh sb="2" eb="4">
      <t>フトワク</t>
    </rPh>
    <rPh sb="5" eb="6">
      <t>カコ</t>
    </rPh>
    <rPh sb="21" eb="23">
      <t>キサイ</t>
    </rPh>
    <phoneticPr fontId="1"/>
  </si>
  <si>
    <r>
      <t>　（太枠で囲まれたセルに</t>
    </r>
    <r>
      <rPr>
        <b/>
        <sz val="11"/>
        <color rgb="FFFF0000"/>
        <rFont val="ＭＳ Ｐゴシック"/>
        <family val="3"/>
        <charset val="128"/>
      </rPr>
      <t>従業員への支援額</t>
    </r>
    <r>
      <rPr>
        <sz val="11"/>
        <color rgb="FFFF0000"/>
        <rFont val="ＭＳ Ｐゴシック"/>
        <family val="3"/>
        <charset val="128"/>
      </rPr>
      <t>を記載してください。）</t>
    </r>
    <rPh sb="2" eb="4">
      <t>フトワク</t>
    </rPh>
    <rPh sb="5" eb="6">
      <t>カコ</t>
    </rPh>
    <rPh sb="12" eb="15">
      <t>ジュウギョウイン</t>
    </rPh>
    <rPh sb="17" eb="19">
      <t>シエン</t>
    </rPh>
    <rPh sb="19" eb="20">
      <t>ガク</t>
    </rPh>
    <rPh sb="21" eb="23">
      <t>キサイ</t>
    </rPh>
    <phoneticPr fontId="1"/>
  </si>
  <si>
    <r>
      <t xml:space="preserve">市町村からの補助額㋺
</t>
    </r>
    <r>
      <rPr>
        <sz val="8"/>
        <color theme="1"/>
        <rFont val="ＭＳ Ｐ明朝"/>
        <family val="1"/>
        <charset val="128"/>
      </rPr>
      <t>注２</t>
    </r>
    <rPh sb="0" eb="3">
      <t>シチョウソン</t>
    </rPh>
    <rPh sb="6" eb="9">
      <t>ホジョガク</t>
    </rPh>
    <rPh sb="11" eb="12">
      <t>チュウ</t>
    </rPh>
    <phoneticPr fontId="1"/>
  </si>
  <si>
    <r>
      <rPr>
        <sz val="9"/>
        <color theme="1"/>
        <rFont val="ＭＳ Ｐ明朝"/>
        <family val="1"/>
        <charset val="128"/>
      </rPr>
      <t>県制度の補助対象経費㋩</t>
    </r>
    <r>
      <rPr>
        <sz val="10"/>
        <color theme="1"/>
        <rFont val="ＭＳ Ｐ明朝"/>
        <family val="1"/>
        <charset val="128"/>
      </rPr>
      <t xml:space="preserve">
</t>
    </r>
    <r>
      <rPr>
        <sz val="8"/>
        <color theme="1"/>
        <rFont val="ＭＳ Ｐ明朝"/>
        <family val="1"/>
        <charset val="128"/>
      </rPr>
      <t>注３</t>
    </r>
    <rPh sb="0" eb="3">
      <t>ケンセイド</t>
    </rPh>
    <rPh sb="4" eb="6">
      <t>ホジョ</t>
    </rPh>
    <rPh sb="6" eb="10">
      <t>タイショウケイヒ</t>
    </rPh>
    <rPh sb="12" eb="13">
      <t>チュウ</t>
    </rPh>
    <phoneticPr fontId="1"/>
  </si>
  <si>
    <t>注４）　補助金額の積算は、以下の a , b のいずれか低い額となります。（千円未満切り捨て）
　　　　a：年20万円/年10万円/その他（経過措置により年20万円、年10万円以外の上限を適用する場合）　b：補助事業者支援額 2分の1</t>
    <rPh sb="7" eb="8">
      <t>ガク</t>
    </rPh>
    <rPh sb="9" eb="11">
      <t>セキサン</t>
    </rPh>
    <rPh sb="13" eb="15">
      <t>イカ</t>
    </rPh>
    <rPh sb="28" eb="29">
      <t>ヒク</t>
    </rPh>
    <rPh sb="30" eb="31">
      <t>ガク</t>
    </rPh>
    <rPh sb="38" eb="42">
      <t>センエンミマン</t>
    </rPh>
    <rPh sb="54" eb="55">
      <t>ネン</t>
    </rPh>
    <rPh sb="57" eb="59">
      <t>マンエン</t>
    </rPh>
    <rPh sb="60" eb="61">
      <t>ネン</t>
    </rPh>
    <rPh sb="63" eb="65">
      <t>マンエン</t>
    </rPh>
    <rPh sb="68" eb="69">
      <t>ホカ</t>
    </rPh>
    <rPh sb="70" eb="72">
      <t>ケイカ</t>
    </rPh>
    <rPh sb="72" eb="74">
      <t>ソチ</t>
    </rPh>
    <rPh sb="77" eb="78">
      <t>ネン</t>
    </rPh>
    <rPh sb="80" eb="81">
      <t>マン</t>
    </rPh>
    <rPh sb="81" eb="82">
      <t>エン</t>
    </rPh>
    <rPh sb="83" eb="84">
      <t>ネン</t>
    </rPh>
    <rPh sb="86" eb="88">
      <t>マンエン</t>
    </rPh>
    <rPh sb="88" eb="90">
      <t>イガイ</t>
    </rPh>
    <rPh sb="91" eb="93">
      <t>ジョウゲン</t>
    </rPh>
    <rPh sb="94" eb="96">
      <t>テキヨウ</t>
    </rPh>
    <rPh sb="98" eb="100">
      <t>バアイ</t>
    </rPh>
    <rPh sb="104" eb="109">
      <t>ホジョジギョウシャ</t>
    </rPh>
    <rPh sb="109" eb="112">
      <t>シエンガク</t>
    </rPh>
    <rPh sb="114" eb="115">
      <t>ブン</t>
    </rPh>
    <phoneticPr fontId="1"/>
  </si>
  <si>
    <t>愛知県春日井市〇〇町
〇‐〇‐〇</t>
    <rPh sb="3" eb="6">
      <t>カスガイ</t>
    </rPh>
    <phoneticPr fontId="1"/>
  </si>
  <si>
    <t>春日井市</t>
    <rPh sb="0" eb="4">
      <t>カスガイシ</t>
    </rPh>
    <phoneticPr fontId="1"/>
  </si>
  <si>
    <t>春日井市</t>
    <rPh sb="0" eb="3">
      <t>カスガイ</t>
    </rPh>
    <rPh sb="3" eb="4">
      <t>シ</t>
    </rPh>
    <phoneticPr fontId="1"/>
  </si>
  <si>
    <t>［支援対象者］
申請年度の返還予定額</t>
    <rPh sb="1" eb="3">
      <t>シエン</t>
    </rPh>
    <rPh sb="3" eb="6">
      <t>タイショウシャ</t>
    </rPh>
    <rPh sb="8" eb="12">
      <t>シンセイネンド</t>
    </rPh>
    <rPh sb="13" eb="18">
      <t>ヘンカンヨテイガク</t>
    </rPh>
    <phoneticPr fontId="1"/>
  </si>
  <si>
    <t>支援対象者氏名：　愛知　太郎</t>
    <rPh sb="0" eb="5">
      <t>シエンタイショウシャ</t>
    </rPh>
    <rPh sb="5" eb="7">
      <t>シメイ</t>
    </rPh>
    <rPh sb="9" eb="11">
      <t>アイチ</t>
    </rPh>
    <rPh sb="12" eb="14">
      <t>タロウ</t>
    </rPh>
    <phoneticPr fontId="1"/>
  </si>
  <si>
    <t>企業名：　愛知県商事（登録番号：0000）</t>
    <rPh sb="0" eb="2">
      <t>キギョウ</t>
    </rPh>
    <rPh sb="2" eb="3">
      <t>メイ</t>
    </rPh>
    <rPh sb="5" eb="8">
      <t>アイチケン</t>
    </rPh>
    <rPh sb="8" eb="10">
      <t>ショウジ</t>
    </rPh>
    <rPh sb="11" eb="13">
      <t>トウロク</t>
    </rPh>
    <rPh sb="13" eb="15">
      <t>バンゴウ</t>
    </rPh>
    <phoneticPr fontId="1"/>
  </si>
  <si>
    <r>
      <t>補助金額の積算　</t>
    </r>
    <r>
      <rPr>
        <sz val="8"/>
        <color theme="1"/>
        <rFont val="ＭＳ Ｐ明朝"/>
        <family val="1"/>
        <charset val="128"/>
      </rPr>
      <t>注４</t>
    </r>
    <rPh sb="0" eb="3">
      <t>ホジョキン</t>
    </rPh>
    <rPh sb="3" eb="4">
      <t>ガク</t>
    </rPh>
    <rPh sb="5" eb="7">
      <t>セキサン</t>
    </rPh>
    <rPh sb="8" eb="9">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</si>
</sst>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か&quot;&quot;月&quot;"/>
    <numFmt numFmtId="177" formatCode="[$-F800]dddd\,\ mmmm\ dd\,\ yyyy"/>
    <numFmt numFmtId="178" formatCode="yyyy&quot;年&quot;m&quot;月&quot;;@"/>
    <numFmt numFmtId="179" formatCode="[&lt;=999]000;[&lt;=9999]000\-00;000\-0000"/>
    <numFmt numFmtId="180" formatCode="#,###&quot;円&quot;"/>
    <numFmt numFmtId="181" formatCode="####&quot;年&quot;"/>
    <numFmt numFmtId="182" formatCode="#&quot;年&quot;&quot;間&quot;"/>
  </numFmts>
  <fonts count="36">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1"/>
      <name val="ＭＳ Ｐゴシック"/>
      <family val="2"/>
      <charset val="128"/>
      <scheme val="minor"/>
    </font>
    <font>
      <sz val="9"/>
      <name val="ＭＳ Ｐ明朝"/>
      <family val="1"/>
      <charset val="128"/>
    </font>
    <font>
      <sz val="11"/>
      <color theme="1"/>
      <name val="ＭＳ Ｐゴシック"/>
      <family val="2"/>
      <charset val="128"/>
      <scheme val="minor"/>
    </font>
    <font>
      <sz val="10"/>
      <name val="ＭＳ Ｐ明朝"/>
      <family val="1"/>
      <charset val="128"/>
    </font>
    <font>
      <sz val="14"/>
      <name val="ＭＳ Ｐ明朝"/>
      <family val="1"/>
      <charset val="128"/>
    </font>
    <font>
      <b/>
      <sz val="14"/>
      <name val="ＭＳ Ｐ明朝"/>
      <family val="1"/>
      <charset val="128"/>
    </font>
    <font>
      <sz val="12"/>
      <name val="ＭＳ Ｐ明朝"/>
      <family val="1"/>
      <charset val="128"/>
    </font>
    <font>
      <sz val="8"/>
      <name val="ＭＳ Ｐ明朝"/>
      <family val="1"/>
      <charset val="128"/>
    </font>
    <font>
      <strike/>
      <sz val="11"/>
      <name val="ＭＳ Ｐゴシック"/>
      <family val="2"/>
      <charset val="128"/>
      <scheme val="minor"/>
    </font>
    <font>
      <sz val="11"/>
      <color theme="4"/>
      <name val="ＭＳ Ｐ明朝"/>
      <family val="1"/>
      <charset val="128"/>
    </font>
    <font>
      <b/>
      <sz val="14"/>
      <color theme="4"/>
      <name val="ＭＳ Ｐ明朝"/>
      <family val="1"/>
      <charset val="128"/>
    </font>
    <font>
      <sz val="11"/>
      <color rgb="FFFF0000"/>
      <name val="ＭＳ Ｐ明朝"/>
      <family val="1"/>
      <charset val="128"/>
    </font>
    <font>
      <sz val="11"/>
      <color theme="1"/>
      <name val="ＭＳ Ｐ明朝"/>
      <family val="1"/>
      <charset val="128"/>
    </font>
    <font>
      <b/>
      <sz val="10"/>
      <color rgb="FFFF0000"/>
      <name val="ＭＳ Ｐゴシック"/>
      <family val="3"/>
      <charset val="128"/>
    </font>
    <font>
      <sz val="14"/>
      <color theme="4"/>
      <name val="ＭＳ Ｐゴシック"/>
      <family val="3"/>
      <charset val="128"/>
    </font>
    <font>
      <sz val="10"/>
      <color theme="4"/>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trike/>
      <sz val="11"/>
      <color theme="1"/>
      <name val="ＭＳ Ｐゴシック"/>
      <family val="2"/>
      <charset val="128"/>
      <scheme val="minor"/>
    </font>
    <font>
      <b/>
      <sz val="9"/>
      <color indexed="81"/>
      <name val="MS P ゴシック"/>
      <family val="3"/>
      <charset val="128"/>
    </font>
    <font>
      <sz val="11"/>
      <color theme="4"/>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u/>
      <sz val="9"/>
      <color indexed="81"/>
      <name val="MS P ゴシック"/>
      <family val="3"/>
      <charset val="128"/>
    </font>
    <font>
      <b/>
      <sz val="10"/>
      <color theme="1"/>
      <name val="ＭＳ Ｐゴシック"/>
      <family val="3"/>
      <charset val="128"/>
    </font>
    <font>
      <b/>
      <sz val="10"/>
      <color theme="1"/>
      <name val="ＭＳ Ｐゴシック"/>
      <family val="3"/>
      <charset val="128"/>
      <scheme val="major"/>
    </font>
    <font>
      <sz val="10"/>
      <color theme="1"/>
      <name val="ＭＳ 明朝"/>
      <family val="1"/>
      <charset val="128"/>
    </font>
    <font>
      <b/>
      <sz val="14"/>
      <color theme="1"/>
      <name val="ＭＳ Ｐ明朝"/>
      <family val="1"/>
      <charset val="128"/>
    </font>
    <font>
      <b/>
      <sz val="9"/>
      <color indexed="10"/>
      <name val="MS P ゴシック"/>
      <family val="3"/>
      <charset val="128"/>
    </font>
    <font>
      <sz val="11"/>
      <color rgb="FFFF0000"/>
      <name val="ＭＳ Ｐゴシック"/>
      <family val="3"/>
      <charset val="128"/>
    </font>
    <font>
      <b/>
      <sz val="11"/>
      <color rgb="FFFF0000"/>
      <name val="ＭＳ Ｐゴシック"/>
      <family val="3"/>
      <charset val="128"/>
    </font>
    <font>
      <sz val="12"/>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diagonalUp="1">
      <left/>
      <right style="dotted">
        <color indexed="64"/>
      </right>
      <top style="thin">
        <color indexed="64"/>
      </top>
      <bottom/>
      <diagonal style="thin">
        <color indexed="64"/>
      </diagonal>
    </border>
    <border diagonalUp="1">
      <left/>
      <right style="dotted">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dashed">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55">
    <xf numFmtId="0" fontId="0" fillId="0" borderId="0" xfId="0">
      <alignment vertical="center"/>
    </xf>
    <xf numFmtId="0" fontId="2"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2" fillId="2" borderId="11" xfId="0" applyFont="1" applyFill="1" applyBorder="1">
      <alignment vertical="center"/>
    </xf>
    <xf numFmtId="0" fontId="2" fillId="2" borderId="14" xfId="0" applyFont="1" applyFill="1" applyBorder="1">
      <alignment vertical="center"/>
    </xf>
    <xf numFmtId="0" fontId="2" fillId="2" borderId="0" xfId="0" applyFont="1" applyFill="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6" fillId="2" borderId="6"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4" fillId="2" borderId="0" xfId="0" applyFont="1" applyFill="1">
      <alignment vertical="center"/>
    </xf>
    <xf numFmtId="0" fontId="3" fillId="2" borderId="0" xfId="0" applyFont="1" applyFill="1">
      <alignment vertical="center"/>
    </xf>
    <xf numFmtId="0" fontId="3" fillId="0" borderId="0" xfId="0" applyFont="1">
      <alignment vertical="center"/>
    </xf>
    <xf numFmtId="58" fontId="2" fillId="2" borderId="9" xfId="0" applyNumberFormat="1" applyFont="1" applyFill="1" applyBorder="1" applyAlignment="1">
      <alignment horizontal="right" vertical="center"/>
    </xf>
    <xf numFmtId="0" fontId="6" fillId="2" borderId="22" xfId="0" applyFont="1" applyFill="1" applyBorder="1">
      <alignment vertical="center"/>
    </xf>
    <xf numFmtId="0" fontId="6" fillId="2" borderId="23" xfId="0" applyFont="1" applyFill="1" applyBorder="1">
      <alignment vertical="center"/>
    </xf>
    <xf numFmtId="0" fontId="6" fillId="2" borderId="11" xfId="0" applyFont="1" applyFill="1" applyBorder="1" applyAlignment="1">
      <alignment horizontal="left" vertical="center"/>
    </xf>
    <xf numFmtId="58" fontId="2" fillId="2" borderId="8" xfId="0" applyNumberFormat="1" applyFont="1" applyFill="1" applyBorder="1" applyProtection="1">
      <alignment vertical="center"/>
      <protection locked="0"/>
    </xf>
    <xf numFmtId="58" fontId="2" fillId="2" borderId="9" xfId="0" applyNumberFormat="1" applyFont="1" applyFill="1" applyBorder="1" applyProtection="1">
      <alignment vertical="center"/>
      <protection locked="0"/>
    </xf>
    <xf numFmtId="58" fontId="2" fillId="2" borderId="10" xfId="0" applyNumberFormat="1" applyFont="1" applyFill="1" applyBorder="1" applyProtection="1">
      <alignment vertical="center"/>
      <protection locked="0"/>
    </xf>
    <xf numFmtId="0" fontId="11" fillId="2" borderId="5" xfId="0" applyFont="1" applyFill="1" applyBorder="1">
      <alignment vertical="center"/>
    </xf>
    <xf numFmtId="0" fontId="6" fillId="2" borderId="11" xfId="0" applyFont="1" applyFill="1" applyBorder="1">
      <alignment vertical="center"/>
    </xf>
    <xf numFmtId="0" fontId="2" fillId="2" borderId="35" xfId="0" applyFont="1" applyFill="1" applyBorder="1">
      <alignment vertical="center"/>
    </xf>
    <xf numFmtId="0" fontId="2" fillId="3" borderId="32"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2" borderId="14" xfId="0" applyFont="1" applyFill="1" applyBorder="1" applyAlignment="1">
      <alignment vertical="center"/>
    </xf>
    <xf numFmtId="0" fontId="2" fillId="2" borderId="11"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2" fillId="2" borderId="9" xfId="0" applyFont="1" applyFill="1" applyBorder="1" applyAlignment="1">
      <alignment horizontal="right" vertical="center"/>
    </xf>
    <xf numFmtId="0" fontId="2" fillId="2" borderId="0" xfId="0" applyFont="1" applyFill="1" applyBorder="1">
      <alignment vertical="center"/>
    </xf>
    <xf numFmtId="0" fontId="2" fillId="3" borderId="0" xfId="0" applyFont="1" applyFill="1" applyBorder="1">
      <alignment vertical="center"/>
    </xf>
    <xf numFmtId="0" fontId="10" fillId="2" borderId="35" xfId="0" applyFont="1" applyFill="1" applyBorder="1">
      <alignment vertical="center"/>
    </xf>
    <xf numFmtId="0" fontId="2" fillId="2" borderId="0" xfId="0" applyFont="1" applyFill="1" applyAlignment="1">
      <alignment vertical="top"/>
    </xf>
    <xf numFmtId="3" fontId="2" fillId="2" borderId="0" xfId="0" applyNumberFormat="1"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Border="1" applyAlignment="1">
      <alignment horizontal="center" vertical="center"/>
    </xf>
    <xf numFmtId="0" fontId="2" fillId="3" borderId="6" xfId="0" applyFont="1" applyFill="1" applyBorder="1" applyAlignment="1">
      <alignment vertical="center"/>
    </xf>
    <xf numFmtId="0" fontId="2" fillId="3" borderId="5" xfId="0" applyFont="1" applyFill="1" applyBorder="1" applyAlignment="1">
      <alignment vertical="center"/>
    </xf>
    <xf numFmtId="0" fontId="2" fillId="3" borderId="7" xfId="0" applyFont="1" applyFill="1" applyBorder="1" applyAlignment="1">
      <alignment vertical="center"/>
    </xf>
    <xf numFmtId="0" fontId="2" fillId="3" borderId="11" xfId="0" applyFont="1" applyFill="1" applyBorder="1" applyAlignment="1">
      <alignment vertical="center"/>
    </xf>
    <xf numFmtId="0" fontId="2" fillId="3" borderId="0" xfId="0" applyFont="1" applyFill="1" applyBorder="1" applyAlignment="1">
      <alignment vertical="center"/>
    </xf>
    <xf numFmtId="0" fontId="2" fillId="3" borderId="14" xfId="0" applyFont="1" applyFill="1" applyBorder="1" applyAlignment="1">
      <alignment vertical="center"/>
    </xf>
    <xf numFmtId="58" fontId="2" fillId="2" borderId="9" xfId="0" applyNumberFormat="1" applyFont="1" applyFill="1" applyBorder="1" applyAlignment="1" applyProtection="1">
      <alignment horizontal="center" vertical="center"/>
      <protection locked="0"/>
    </xf>
    <xf numFmtId="58" fontId="2" fillId="2" borderId="8" xfId="0" applyNumberFormat="1" applyFont="1" applyFill="1" applyBorder="1" applyAlignment="1" applyProtection="1">
      <alignment horizontal="center" vertical="center"/>
      <protection locked="0"/>
    </xf>
    <xf numFmtId="179" fontId="7" fillId="2" borderId="8" xfId="0" applyNumberFormat="1" applyFont="1" applyFill="1" applyBorder="1" applyAlignment="1">
      <alignment horizontal="distributed" vertical="center"/>
    </xf>
    <xf numFmtId="179" fontId="7" fillId="2" borderId="9" xfId="0" applyNumberFormat="1" applyFont="1" applyFill="1" applyBorder="1" applyAlignment="1">
      <alignment horizontal="distributed" vertical="center"/>
    </xf>
    <xf numFmtId="0" fontId="2" fillId="3" borderId="9" xfId="0" applyFont="1" applyFill="1" applyBorder="1" applyAlignment="1">
      <alignment vertical="center"/>
    </xf>
    <xf numFmtId="0" fontId="2" fillId="3" borderId="8" xfId="0" applyFont="1" applyFill="1" applyBorder="1" applyAlignment="1">
      <alignment vertical="center"/>
    </xf>
    <xf numFmtId="0" fontId="2" fillId="3" borderId="10" xfId="0" applyFont="1" applyFill="1" applyBorder="1" applyAlignment="1">
      <alignment vertical="center"/>
    </xf>
    <xf numFmtId="3" fontId="2" fillId="2" borderId="0" xfId="0" applyNumberFormat="1" applyFont="1" applyFill="1" applyBorder="1" applyAlignment="1">
      <alignment horizontal="right" vertical="center" shrinkToFit="1"/>
    </xf>
    <xf numFmtId="0" fontId="16" fillId="2" borderId="0" xfId="0" applyFont="1" applyFill="1" applyBorder="1" applyAlignment="1">
      <alignment horizontal="left" vertical="center"/>
    </xf>
    <xf numFmtId="0" fontId="17" fillId="3" borderId="0" xfId="0" applyFont="1" applyFill="1" applyBorder="1" applyAlignment="1">
      <alignment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12" fillId="3" borderId="0" xfId="0" applyFont="1" applyFill="1" applyBorder="1">
      <alignment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15" fillId="0" borderId="22" xfId="0" applyFont="1" applyFill="1" applyBorder="1" applyAlignment="1">
      <alignment vertical="center"/>
    </xf>
    <xf numFmtId="0" fontId="15" fillId="0" borderId="23" xfId="0" applyFont="1" applyFill="1" applyBorder="1" applyAlignment="1">
      <alignment vertical="center"/>
    </xf>
    <xf numFmtId="0" fontId="15" fillId="0" borderId="24" xfId="0" applyFont="1" applyFill="1" applyBorder="1" applyAlignment="1">
      <alignment vertical="center"/>
    </xf>
    <xf numFmtId="0" fontId="0" fillId="2" borderId="14" xfId="0" applyFont="1" applyFill="1" applyBorder="1">
      <alignment vertical="center"/>
    </xf>
    <xf numFmtId="0" fontId="15" fillId="2" borderId="14" xfId="0" applyFont="1" applyFill="1" applyBorder="1">
      <alignment vertical="center"/>
    </xf>
    <xf numFmtId="38" fontId="15" fillId="0" borderId="0" xfId="1" applyFont="1" applyFill="1" applyBorder="1" applyAlignment="1" applyProtection="1">
      <alignment vertical="center"/>
      <protection locked="0"/>
    </xf>
    <xf numFmtId="0" fontId="21" fillId="2" borderId="0" xfId="0" applyFont="1" applyFill="1">
      <alignment vertical="center"/>
    </xf>
    <xf numFmtId="0" fontId="15" fillId="2" borderId="9" xfId="0" applyFont="1" applyFill="1" applyBorder="1">
      <alignment vertical="center"/>
    </xf>
    <xf numFmtId="0" fontId="15" fillId="2" borderId="10" xfId="0" applyFont="1" applyFill="1" applyBorder="1">
      <alignment vertical="center"/>
    </xf>
    <xf numFmtId="0" fontId="0" fillId="2" borderId="5" xfId="0" applyFont="1" applyFill="1" applyBorder="1">
      <alignment vertical="center"/>
    </xf>
    <xf numFmtId="0" fontId="22" fillId="2" borderId="5" xfId="0" applyFont="1" applyFill="1" applyBorder="1">
      <alignment vertical="center"/>
    </xf>
    <xf numFmtId="0" fontId="0" fillId="2" borderId="7" xfId="0" applyFont="1" applyFill="1" applyBorder="1">
      <alignment vertical="center"/>
    </xf>
    <xf numFmtId="0" fontId="25" fillId="0" borderId="0" xfId="0" applyFont="1">
      <alignment vertical="center"/>
    </xf>
    <xf numFmtId="0" fontId="26" fillId="2" borderId="0" xfId="0" applyFont="1" applyFill="1">
      <alignment vertical="center"/>
    </xf>
    <xf numFmtId="0" fontId="8" fillId="2" borderId="0" xfId="0" applyFont="1" applyFill="1">
      <alignment vertical="center"/>
    </xf>
    <xf numFmtId="0" fontId="28"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0" fillId="0" borderId="0" xfId="0" applyFont="1">
      <alignment vertical="center"/>
    </xf>
    <xf numFmtId="3" fontId="15" fillId="2" borderId="0" xfId="0" applyNumberFormat="1" applyFont="1" applyFill="1" applyBorder="1" applyAlignment="1">
      <alignment horizontal="right" vertical="center"/>
    </xf>
    <xf numFmtId="3" fontId="15" fillId="2" borderId="0" xfId="0" applyNumberFormat="1" applyFont="1" applyFill="1" applyBorder="1" applyAlignment="1">
      <alignment horizontal="right" vertical="center" shrinkToFit="1"/>
    </xf>
    <xf numFmtId="0" fontId="29" fillId="2" borderId="0" xfId="0" applyFont="1" applyFill="1" applyAlignment="1">
      <alignment horizontal="left" vertical="top"/>
    </xf>
    <xf numFmtId="0" fontId="15" fillId="2" borderId="0" xfId="0" applyFont="1" applyFill="1" applyAlignment="1">
      <alignment horizontal="center" vertical="center"/>
    </xf>
    <xf numFmtId="0" fontId="15" fillId="2" borderId="0" xfId="0" applyFont="1" applyFill="1">
      <alignment vertical="center"/>
    </xf>
    <xf numFmtId="0" fontId="30" fillId="2" borderId="0" xfId="0" applyFont="1" applyFill="1" applyAlignment="1">
      <alignment horizontal="left" vertical="top"/>
    </xf>
    <xf numFmtId="0" fontId="21" fillId="2" borderId="0" xfId="0" applyFont="1" applyFill="1" applyAlignment="1">
      <alignment horizontal="center" vertical="center"/>
    </xf>
    <xf numFmtId="0" fontId="21" fillId="2" borderId="0" xfId="0" applyFont="1" applyFill="1" applyBorder="1" applyAlignment="1">
      <alignment horizontal="center" vertical="center"/>
    </xf>
    <xf numFmtId="0" fontId="21" fillId="2" borderId="0" xfId="0" applyFont="1" applyFill="1" applyBorder="1" applyAlignment="1">
      <alignment horizontal="right" vertical="center"/>
    </xf>
    <xf numFmtId="0" fontId="31" fillId="2" borderId="0" xfId="0" applyFont="1" applyFill="1">
      <alignment vertical="center"/>
    </xf>
    <xf numFmtId="0" fontId="2" fillId="2" borderId="52" xfId="0" applyFont="1" applyFill="1" applyBorder="1">
      <alignment vertical="center"/>
    </xf>
    <xf numFmtId="0" fontId="2" fillId="2" borderId="53" xfId="0" applyFont="1" applyFill="1" applyBorder="1">
      <alignment vertical="center"/>
    </xf>
    <xf numFmtId="0" fontId="2" fillId="2" borderId="58" xfId="0" applyFont="1" applyFill="1" applyBorder="1" applyAlignment="1" applyProtection="1">
      <alignment horizontal="left" vertical="center" wrapText="1"/>
      <protection locked="0"/>
    </xf>
    <xf numFmtId="0" fontId="0" fillId="2" borderId="0" xfId="0" applyFont="1" applyFill="1" applyBorder="1">
      <alignment vertical="center"/>
    </xf>
    <xf numFmtId="0" fontId="24" fillId="5" borderId="0" xfId="0" applyFont="1" applyFill="1" applyBorder="1">
      <alignment vertical="center"/>
    </xf>
    <xf numFmtId="0" fontId="0" fillId="5" borderId="0" xfId="0" applyFont="1" applyFill="1" applyBorder="1">
      <alignment vertical="center"/>
    </xf>
    <xf numFmtId="0" fontId="2" fillId="2" borderId="58" xfId="0" applyFont="1" applyFill="1" applyBorder="1" applyAlignment="1" applyProtection="1">
      <alignment vertical="center" wrapText="1"/>
      <protection locked="0"/>
    </xf>
    <xf numFmtId="0" fontId="2" fillId="2" borderId="58" xfId="0" applyFont="1" applyFill="1" applyBorder="1" applyAlignment="1">
      <alignment horizontal="left" vertical="center"/>
    </xf>
    <xf numFmtId="0" fontId="12" fillId="2" borderId="0" xfId="0" applyFont="1" applyFill="1" applyBorder="1">
      <alignment vertical="center"/>
    </xf>
    <xf numFmtId="0" fontId="2" fillId="2" borderId="58" xfId="0" applyFont="1" applyFill="1" applyBorder="1">
      <alignment vertical="center"/>
    </xf>
    <xf numFmtId="0" fontId="21" fillId="2" borderId="0" xfId="0" applyFont="1" applyFill="1" applyBorder="1">
      <alignment vertical="center"/>
    </xf>
    <xf numFmtId="0" fontId="3" fillId="2" borderId="51" xfId="0" applyFont="1" applyFill="1" applyBorder="1">
      <alignment vertical="center"/>
    </xf>
    <xf numFmtId="0" fontId="3" fillId="2" borderId="58" xfId="0" applyFont="1" applyFill="1" applyBorder="1">
      <alignment vertical="center"/>
    </xf>
    <xf numFmtId="178" fontId="0" fillId="0" borderId="0" xfId="1" applyNumberFormat="1" applyFont="1" applyAlignment="1">
      <alignment horizontal="center" vertical="center"/>
    </xf>
    <xf numFmtId="180" fontId="0" fillId="0" borderId="0" xfId="0" applyNumberFormat="1" applyBorder="1">
      <alignment vertical="center"/>
    </xf>
    <xf numFmtId="0" fontId="0" fillId="0" borderId="0" xfId="0" applyAlignment="1">
      <alignment vertical="center"/>
    </xf>
    <xf numFmtId="0" fontId="0" fillId="0" borderId="3" xfId="0" applyBorder="1">
      <alignment vertical="center"/>
    </xf>
    <xf numFmtId="0" fontId="0" fillId="0" borderId="4" xfId="0" applyBorder="1">
      <alignment vertical="center"/>
    </xf>
    <xf numFmtId="181" fontId="0" fillId="0" borderId="4" xfId="0" applyNumberFormat="1" applyFill="1" applyBorder="1" applyAlignment="1">
      <alignment horizontal="center" vertical="center"/>
    </xf>
    <xf numFmtId="181" fontId="0" fillId="0" borderId="73" xfId="0" applyNumberFormat="1" applyBorder="1">
      <alignment vertical="center"/>
    </xf>
    <xf numFmtId="55" fontId="0" fillId="0" borderId="76" xfId="0" applyNumberFormat="1" applyBorder="1">
      <alignment vertical="center"/>
    </xf>
    <xf numFmtId="55" fontId="0" fillId="0" borderId="76" xfId="0" applyNumberFormat="1" applyBorder="1" applyAlignment="1">
      <alignment vertical="center"/>
    </xf>
    <xf numFmtId="0" fontId="0" fillId="0" borderId="12" xfId="0" applyBorder="1" applyAlignment="1">
      <alignment horizontal="center" vertical="center"/>
    </xf>
    <xf numFmtId="181" fontId="0" fillId="0" borderId="15" xfId="0" applyNumberFormat="1" applyBorder="1">
      <alignment vertical="center"/>
    </xf>
    <xf numFmtId="0" fontId="0" fillId="0" borderId="15" xfId="0" applyBorder="1">
      <alignment vertical="center"/>
    </xf>
    <xf numFmtId="0" fontId="0" fillId="0" borderId="13" xfId="0" applyBorder="1">
      <alignment vertical="center"/>
    </xf>
    <xf numFmtId="0" fontId="0" fillId="0" borderId="7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180" fontId="0" fillId="0" borderId="15" xfId="0" applyNumberFormat="1" applyBorder="1">
      <alignment vertical="center"/>
    </xf>
    <xf numFmtId="178" fontId="0" fillId="0" borderId="37" xfId="1" applyNumberFormat="1" applyFont="1" applyBorder="1" applyAlignment="1">
      <alignment horizontal="center" vertical="center"/>
    </xf>
    <xf numFmtId="178" fontId="0" fillId="0" borderId="38" xfId="1" applyNumberFormat="1" applyFont="1" applyBorder="1" applyAlignment="1">
      <alignment horizontal="center" vertical="center"/>
    </xf>
    <xf numFmtId="178" fontId="0" fillId="0" borderId="74" xfId="1" applyNumberFormat="1" applyFont="1" applyBorder="1" applyAlignment="1">
      <alignment horizontal="center" vertical="center"/>
    </xf>
    <xf numFmtId="178" fontId="0" fillId="0" borderId="72" xfId="1" applyNumberFormat="1" applyFont="1" applyBorder="1" applyAlignment="1">
      <alignment horizontal="center" vertical="center"/>
    </xf>
    <xf numFmtId="0" fontId="0" fillId="0" borderId="0" xfId="0" applyBorder="1" applyAlignment="1">
      <alignment horizontal="left" vertical="center"/>
    </xf>
    <xf numFmtId="181" fontId="25" fillId="0" borderId="3" xfId="0" applyNumberFormat="1" applyFont="1" applyBorder="1" applyAlignment="1">
      <alignment horizontal="left" vertical="center"/>
    </xf>
    <xf numFmtId="0" fontId="0" fillId="0" borderId="15" xfId="0" applyBorder="1" applyAlignment="1">
      <alignment horizontal="center" vertical="center"/>
    </xf>
    <xf numFmtId="0" fontId="0" fillId="0" borderId="13" xfId="0" applyBorder="1" applyAlignment="1">
      <alignment horizontal="center" vertical="center"/>
    </xf>
    <xf numFmtId="178" fontId="0" fillId="0" borderId="15" xfId="1" applyNumberFormat="1" applyFont="1" applyBorder="1" applyAlignment="1">
      <alignment horizontal="center" vertical="center"/>
    </xf>
    <xf numFmtId="0" fontId="0" fillId="0" borderId="15" xfId="0" applyBorder="1" applyAlignment="1">
      <alignment vertical="center"/>
    </xf>
    <xf numFmtId="178" fontId="0" fillId="0" borderId="1" xfId="1" applyNumberFormat="1" applyFont="1" applyBorder="1" applyAlignment="1">
      <alignment horizontal="center" vertical="center"/>
    </xf>
    <xf numFmtId="0" fontId="0" fillId="6" borderId="12" xfId="0" applyFill="1" applyBorder="1" applyAlignment="1">
      <alignment horizontal="center" vertical="center"/>
    </xf>
    <xf numFmtId="178" fontId="0" fillId="6" borderId="37" xfId="1" applyNumberFormat="1" applyFont="1" applyFill="1" applyBorder="1" applyAlignment="1">
      <alignment horizontal="center" vertical="center"/>
    </xf>
    <xf numFmtId="181" fontId="0" fillId="6" borderId="15" xfId="0" applyNumberFormat="1" applyFill="1" applyBorder="1">
      <alignment vertical="center"/>
    </xf>
    <xf numFmtId="178" fontId="0" fillId="6" borderId="38" xfId="1" applyNumberFormat="1" applyFont="1" applyFill="1" applyBorder="1" applyAlignment="1">
      <alignment horizontal="center" vertical="center"/>
    </xf>
    <xf numFmtId="180" fontId="0" fillId="6" borderId="15" xfId="0" applyNumberFormat="1" applyFill="1" applyBorder="1">
      <alignment vertical="center"/>
    </xf>
    <xf numFmtId="0" fontId="0" fillId="6" borderId="15" xfId="0" applyFill="1" applyBorder="1" applyAlignment="1">
      <alignment vertical="center"/>
    </xf>
    <xf numFmtId="178" fontId="0" fillId="6" borderId="74" xfId="1" applyNumberFormat="1" applyFont="1" applyFill="1" applyBorder="1" applyAlignment="1">
      <alignment horizontal="center" vertical="center"/>
    </xf>
    <xf numFmtId="0" fontId="0" fillId="6" borderId="15" xfId="0" applyFill="1" applyBorder="1" applyAlignment="1">
      <alignment horizontal="center" vertical="center"/>
    </xf>
    <xf numFmtId="178" fontId="0" fillId="6" borderId="15" xfId="1" applyNumberFormat="1" applyFont="1" applyFill="1" applyBorder="1" applyAlignment="1">
      <alignment horizontal="center" vertical="center"/>
    </xf>
    <xf numFmtId="0" fontId="0" fillId="6" borderId="13" xfId="0" applyFill="1" applyBorder="1" applyAlignment="1">
      <alignment horizontal="center" vertical="center"/>
    </xf>
    <xf numFmtId="178" fontId="0" fillId="6" borderId="1" xfId="1" applyNumberFormat="1" applyFont="1" applyFill="1" applyBorder="1" applyAlignment="1">
      <alignment horizontal="center" vertical="center"/>
    </xf>
    <xf numFmtId="178" fontId="0" fillId="0" borderId="15" xfId="1" applyNumberFormat="1" applyFont="1" applyFill="1" applyBorder="1" applyAlignment="1">
      <alignment horizontal="center" vertical="center"/>
    </xf>
    <xf numFmtId="178" fontId="0" fillId="0" borderId="1" xfId="1" applyNumberFormat="1" applyFont="1" applyFill="1" applyBorder="1" applyAlignment="1">
      <alignment horizontal="center" vertical="center"/>
    </xf>
    <xf numFmtId="0" fontId="33" fillId="0" borderId="0" xfId="0" applyFont="1">
      <alignment vertical="center"/>
    </xf>
    <xf numFmtId="0" fontId="34" fillId="0" borderId="0" xfId="0" applyFont="1" applyFill="1" applyBorder="1" applyAlignment="1">
      <alignment horizontal="lef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2" fillId="4" borderId="58" xfId="0" applyFont="1" applyFill="1" applyBorder="1" applyAlignment="1">
      <alignment horizontal="left" vertical="top"/>
    </xf>
    <xf numFmtId="0" fontId="2" fillId="4" borderId="0" xfId="0" applyFont="1" applyFill="1" applyBorder="1" applyAlignment="1">
      <alignment horizontal="left" vertical="top"/>
    </xf>
    <xf numFmtId="0" fontId="2" fillId="4" borderId="14" xfId="0" applyFont="1" applyFill="1" applyBorder="1" applyAlignment="1">
      <alignment horizontal="left" vertical="top"/>
    </xf>
    <xf numFmtId="0" fontId="2" fillId="4" borderId="59"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3" fillId="2" borderId="5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61" xfId="0" applyFont="1" applyFill="1" applyBorder="1" applyAlignment="1">
      <alignment horizontal="center" vertical="center"/>
    </xf>
    <xf numFmtId="38" fontId="2" fillId="2" borderId="6" xfId="1" applyFont="1" applyFill="1" applyBorder="1" applyAlignment="1">
      <alignment horizontal="right" vertical="center"/>
    </xf>
    <xf numFmtId="38" fontId="2" fillId="2" borderId="5" xfId="1" applyFont="1" applyFill="1" applyBorder="1" applyAlignment="1">
      <alignment horizontal="right" vertical="center"/>
    </xf>
    <xf numFmtId="38" fontId="2" fillId="2" borderId="11" xfId="1" applyFont="1" applyFill="1" applyBorder="1" applyAlignment="1">
      <alignment horizontal="right" vertical="center"/>
    </xf>
    <xf numFmtId="38" fontId="2" fillId="2" borderId="0" xfId="1" applyFont="1" applyFill="1" applyBorder="1" applyAlignment="1">
      <alignment horizontal="right" vertical="center"/>
    </xf>
    <xf numFmtId="38" fontId="2" fillId="2" borderId="8" xfId="1" applyFont="1" applyFill="1" applyBorder="1" applyAlignment="1">
      <alignment horizontal="right" vertical="center"/>
    </xf>
    <xf numFmtId="38" fontId="2" fillId="2" borderId="9" xfId="1" applyFont="1" applyFill="1" applyBorder="1" applyAlignment="1">
      <alignment horizontal="right" vertical="center"/>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0"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xf>
    <xf numFmtId="0" fontId="2" fillId="2" borderId="14" xfId="0" applyFont="1" applyFill="1" applyBorder="1" applyAlignment="1">
      <alignment horizontal="left" vertical="center"/>
    </xf>
    <xf numFmtId="0" fontId="2" fillId="4" borderId="0" xfId="0" applyFont="1" applyFill="1" applyBorder="1" applyAlignment="1">
      <alignment horizontal="center" vertical="center"/>
    </xf>
    <xf numFmtId="3" fontId="2" fillId="2" borderId="0" xfId="0" applyNumberFormat="1"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7" fillId="3" borderId="6" xfId="0" applyFont="1" applyFill="1" applyBorder="1" applyAlignment="1">
      <alignment horizontal="left" vertical="center"/>
    </xf>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11" xfId="0" applyFont="1" applyFill="1" applyBorder="1" applyAlignment="1">
      <alignment horizontal="left" vertical="center"/>
    </xf>
    <xf numFmtId="0" fontId="2" fillId="3" borderId="0" xfId="0" applyFont="1" applyFill="1" applyBorder="1" applyAlignment="1">
      <alignment horizontal="left" vertical="center"/>
    </xf>
    <xf numFmtId="0" fontId="2" fillId="3" borderId="14"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4" xfId="0" applyFont="1" applyFill="1" applyBorder="1" applyAlignment="1">
      <alignment horizontal="center" vertical="center"/>
    </xf>
    <xf numFmtId="3" fontId="2" fillId="5" borderId="0"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4"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4" borderId="0" xfId="0" applyFont="1" applyFill="1" applyBorder="1" applyAlignment="1">
      <alignment horizontal="left" vertical="top" wrapText="1"/>
    </xf>
    <xf numFmtId="0" fontId="6" fillId="4" borderId="0" xfId="0" applyFont="1" applyFill="1" applyAlignment="1">
      <alignment horizontal="left" vertical="top" wrapText="1"/>
    </xf>
    <xf numFmtId="0" fontId="6" fillId="4" borderId="9" xfId="0" applyFont="1" applyFill="1" applyBorder="1" applyAlignment="1">
      <alignment horizontal="left" vertical="top" wrapText="1"/>
    </xf>
    <xf numFmtId="0" fontId="2" fillId="3" borderId="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2" fillId="3" borderId="5"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protection locked="0"/>
    </xf>
    <xf numFmtId="177" fontId="2" fillId="3" borderId="11" xfId="0" applyNumberFormat="1" applyFont="1" applyFill="1" applyBorder="1" applyAlignment="1" applyProtection="1">
      <alignment horizontal="center" vertical="center"/>
      <protection locked="0"/>
    </xf>
    <xf numFmtId="177" fontId="2" fillId="3" borderId="0" xfId="0" applyNumberFormat="1" applyFont="1" applyFill="1" applyAlignment="1" applyProtection="1">
      <alignment horizontal="center" vertical="center"/>
      <protection locked="0"/>
    </xf>
    <xf numFmtId="177" fontId="2" fillId="3" borderId="0"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31" xfId="0" applyFont="1" applyFill="1" applyBorder="1" applyAlignment="1" applyProtection="1">
      <alignment horizontal="right" vertical="center"/>
      <protection locked="0"/>
    </xf>
    <xf numFmtId="0" fontId="4" fillId="3" borderId="32" xfId="0" applyFont="1" applyFill="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44" xfId="0" applyFont="1" applyFill="1" applyBorder="1" applyAlignment="1">
      <alignment horizontal="center" wrapText="1"/>
    </xf>
    <xf numFmtId="0" fontId="2" fillId="2" borderId="0" xfId="0" applyFont="1" applyFill="1" applyBorder="1" applyAlignment="1">
      <alignment horizontal="center" wrapText="1"/>
    </xf>
    <xf numFmtId="0" fontId="2" fillId="2" borderId="42" xfId="0" applyFont="1" applyFill="1" applyBorder="1" applyAlignment="1">
      <alignment horizontal="center" wrapText="1"/>
    </xf>
    <xf numFmtId="3" fontId="2" fillId="2" borderId="0" xfId="0" applyNumberFormat="1" applyFont="1" applyFill="1" applyBorder="1" applyAlignment="1" applyProtection="1">
      <alignment horizontal="right" vertical="center"/>
      <protection locked="0"/>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3" borderId="34"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center" vertical="center" shrinkToFit="1"/>
      <protection locked="0"/>
    </xf>
    <xf numFmtId="0" fontId="14" fillId="3" borderId="12"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3" fontId="2" fillId="2" borderId="6"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3" fontId="2" fillId="2" borderId="66" xfId="0" applyNumberFormat="1" applyFont="1" applyFill="1" applyBorder="1" applyAlignment="1">
      <alignment horizontal="right" vertical="center"/>
    </xf>
    <xf numFmtId="3" fontId="2" fillId="2" borderId="64" xfId="0" applyNumberFormat="1" applyFont="1" applyFill="1" applyBorder="1" applyAlignment="1">
      <alignment horizontal="right" vertical="center"/>
    </xf>
    <xf numFmtId="0" fontId="2" fillId="2" borderId="62" xfId="0" applyFont="1" applyFill="1" applyBorder="1" applyAlignment="1">
      <alignment horizontal="center" vertical="center"/>
    </xf>
    <xf numFmtId="0" fontId="2" fillId="2" borderId="70"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3" xfId="0" applyFont="1" applyFill="1" applyBorder="1" applyAlignment="1">
      <alignment horizontal="center" vertical="center"/>
    </xf>
    <xf numFmtId="0" fontId="9" fillId="2" borderId="51"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3" fontId="2" fillId="2" borderId="60" xfId="0" applyNumberFormat="1" applyFont="1" applyFill="1" applyBorder="1" applyAlignment="1">
      <alignment horizontal="right" vertical="center" shrinkToFit="1"/>
    </xf>
    <xf numFmtId="3" fontId="2" fillId="2" borderId="5" xfId="0" applyNumberFormat="1" applyFont="1" applyFill="1" applyBorder="1" applyAlignment="1">
      <alignment horizontal="right" vertical="center" shrinkToFit="1"/>
    </xf>
    <xf numFmtId="3" fontId="2" fillId="2" borderId="63" xfId="0" applyNumberFormat="1" applyFont="1" applyFill="1" applyBorder="1" applyAlignment="1">
      <alignment horizontal="right" vertical="center" shrinkToFit="1"/>
    </xf>
    <xf numFmtId="3" fontId="2" fillId="2" borderId="64" xfId="0" applyNumberFormat="1" applyFont="1" applyFill="1" applyBorder="1" applyAlignment="1">
      <alignment horizontal="right" vertical="center" shrinkToFit="1"/>
    </xf>
    <xf numFmtId="0" fontId="2" fillId="2" borderId="6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3" fontId="2" fillId="2" borderId="40" xfId="0" applyNumberFormat="1" applyFont="1" applyFill="1" applyBorder="1" applyAlignment="1">
      <alignment horizontal="right" vertical="center"/>
    </xf>
    <xf numFmtId="3" fontId="2" fillId="2" borderId="4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8" fillId="2" borderId="9" xfId="0" applyFont="1" applyFill="1" applyBorder="1" applyAlignment="1">
      <alignment horizontal="center" vertical="center"/>
    </xf>
    <xf numFmtId="0" fontId="15" fillId="2" borderId="3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179" fontId="8" fillId="2" borderId="11" xfId="0" applyNumberFormat="1" applyFont="1" applyFill="1" applyBorder="1" applyAlignment="1">
      <alignment horizontal="distributed" vertical="center"/>
    </xf>
    <xf numFmtId="179" fontId="8" fillId="2" borderId="0" xfId="0" applyNumberFormat="1" applyFont="1" applyFill="1" applyBorder="1" applyAlignment="1">
      <alignment horizontal="distributed" vertical="center"/>
    </xf>
    <xf numFmtId="58" fontId="2" fillId="2" borderId="9" xfId="0" applyNumberFormat="1" applyFont="1" applyFill="1" applyBorder="1" applyAlignment="1">
      <alignment horizontal="left" vertical="center"/>
    </xf>
    <xf numFmtId="58" fontId="2" fillId="2" borderId="0" xfId="0" applyNumberFormat="1" applyFont="1" applyFill="1" applyBorder="1" applyAlignment="1">
      <alignment horizontal="left"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3" fillId="2" borderId="71" xfId="0" applyFont="1" applyFill="1" applyBorder="1" applyAlignment="1">
      <alignment horizontal="center" vertical="center"/>
    </xf>
    <xf numFmtId="0" fontId="13" fillId="2" borderId="9" xfId="0" applyFont="1" applyFill="1" applyBorder="1" applyAlignment="1">
      <alignment horizontal="center" vertical="center"/>
    </xf>
    <xf numFmtId="0" fontId="12" fillId="3" borderId="6" xfId="0" applyFont="1" applyFill="1" applyBorder="1" applyAlignment="1" applyProtection="1">
      <alignment horizontal="center" vertical="center"/>
      <protection locked="0"/>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5" xfId="0" applyFont="1" applyFill="1" applyBorder="1" applyAlignment="1" applyProtection="1">
      <alignment horizontal="center" vertical="center" wrapText="1"/>
      <protection locked="0"/>
    </xf>
    <xf numFmtId="0" fontId="12" fillId="3" borderId="44"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3" borderId="42" xfId="0" applyFont="1" applyFill="1" applyBorder="1" applyAlignment="1" applyProtection="1">
      <alignment horizontal="center" vertical="center" wrapText="1"/>
      <protection locked="0"/>
    </xf>
    <xf numFmtId="3" fontId="12" fillId="5" borderId="0" xfId="0" applyNumberFormat="1" applyFont="1" applyFill="1" applyBorder="1" applyAlignment="1">
      <alignment horizontal="right" vertical="center"/>
    </xf>
    <xf numFmtId="38" fontId="12" fillId="3" borderId="9" xfId="1" applyFont="1" applyFill="1" applyBorder="1" applyAlignment="1">
      <alignment horizontal="right" vertical="center"/>
    </xf>
    <xf numFmtId="178" fontId="12" fillId="3" borderId="11" xfId="0" applyNumberFormat="1" applyFont="1" applyFill="1" applyBorder="1" applyAlignment="1">
      <alignment horizontal="center" vertical="center"/>
    </xf>
    <xf numFmtId="178" fontId="12" fillId="3" borderId="0" xfId="0" applyNumberFormat="1" applyFont="1" applyFill="1" applyBorder="1" applyAlignment="1">
      <alignment horizontal="center" vertical="center"/>
    </xf>
    <xf numFmtId="178" fontId="12" fillId="3" borderId="14" xfId="0" applyNumberFormat="1"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177" fontId="12" fillId="3" borderId="11" xfId="0" applyNumberFormat="1" applyFont="1" applyFill="1" applyBorder="1" applyAlignment="1" applyProtection="1">
      <alignment horizontal="center" vertical="center"/>
      <protection locked="0"/>
    </xf>
    <xf numFmtId="177" fontId="12" fillId="3" borderId="0" xfId="0" applyNumberFormat="1" applyFont="1" applyFill="1" applyAlignment="1" applyProtection="1">
      <alignment horizontal="center" vertical="center"/>
      <protection locked="0"/>
    </xf>
    <xf numFmtId="177" fontId="12" fillId="3" borderId="0" xfId="0" applyNumberFormat="1" applyFont="1" applyFill="1" applyBorder="1" applyAlignment="1" applyProtection="1">
      <alignment horizontal="center" vertical="center"/>
      <protection locked="0"/>
    </xf>
    <xf numFmtId="38" fontId="15" fillId="2" borderId="0" xfId="1" applyFont="1" applyFill="1" applyBorder="1" applyAlignment="1">
      <alignment horizontal="right" vertical="center"/>
    </xf>
    <xf numFmtId="178" fontId="15" fillId="0" borderId="11"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178" fontId="15" fillId="0" borderId="14" xfId="0" applyNumberFormat="1" applyFont="1" applyFill="1" applyBorder="1" applyAlignment="1">
      <alignment horizontal="center" vertical="center"/>
    </xf>
    <xf numFmtId="0" fontId="18" fillId="4" borderId="0"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9" xfId="0" applyFont="1" applyFill="1" applyBorder="1" applyAlignment="1">
      <alignment horizontal="left" vertical="top" wrapText="1"/>
    </xf>
    <xf numFmtId="0" fontId="12" fillId="4" borderId="9" xfId="0" applyFont="1" applyFill="1" applyBorder="1" applyAlignment="1">
      <alignment horizontal="center" vertical="center"/>
    </xf>
    <xf numFmtId="0" fontId="12" fillId="3" borderId="30" xfId="0" applyFont="1" applyFill="1" applyBorder="1" applyAlignment="1">
      <alignment horizontal="center" vertical="center"/>
    </xf>
    <xf numFmtId="3" fontId="15" fillId="2" borderId="0" xfId="0" applyNumberFormat="1" applyFont="1" applyFill="1" applyBorder="1">
      <alignment vertical="center"/>
    </xf>
    <xf numFmtId="3" fontId="15" fillId="2" borderId="14" xfId="0" applyNumberFormat="1" applyFont="1" applyFill="1" applyBorder="1">
      <alignment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177" fontId="12" fillId="3" borderId="14" xfId="0" applyNumberFormat="1" applyFont="1" applyFill="1" applyBorder="1" applyAlignment="1" applyProtection="1">
      <alignment horizontal="center" vertical="center"/>
      <protection locked="0"/>
    </xf>
    <xf numFmtId="0" fontId="12" fillId="4" borderId="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14" xfId="0" applyFont="1" applyFill="1" applyBorder="1" applyAlignment="1">
      <alignment horizontal="center" vertical="center"/>
    </xf>
    <xf numFmtId="0" fontId="18"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0" xfId="0" applyFont="1" applyFill="1" applyBorder="1" applyAlignment="1">
      <alignment horizontal="center" vertical="center"/>
    </xf>
    <xf numFmtId="0" fontId="12" fillId="3" borderId="14" xfId="0" applyFont="1" applyFill="1" applyBorder="1" applyAlignment="1">
      <alignment horizontal="center" vertical="center"/>
    </xf>
    <xf numFmtId="0" fontId="12" fillId="4" borderId="8" xfId="0" applyFont="1" applyFill="1" applyBorder="1" applyAlignment="1">
      <alignment horizontal="center" vertical="center"/>
    </xf>
    <xf numFmtId="38" fontId="15" fillId="3" borderId="9" xfId="1" applyFont="1" applyFill="1" applyBorder="1" applyAlignment="1">
      <alignment horizontal="right" vertical="center"/>
    </xf>
    <xf numFmtId="178" fontId="15" fillId="3" borderId="11" xfId="0" applyNumberFormat="1" applyFont="1" applyFill="1" applyBorder="1" applyAlignment="1">
      <alignment horizontal="center" vertical="center"/>
    </xf>
    <xf numFmtId="178" fontId="15" fillId="3" borderId="0" xfId="0" applyNumberFormat="1" applyFont="1" applyFill="1" applyBorder="1" applyAlignment="1">
      <alignment horizontal="center" vertical="center"/>
    </xf>
    <xf numFmtId="178" fontId="15" fillId="3" borderId="14" xfId="0" applyNumberFormat="1" applyFont="1" applyFill="1" applyBorder="1" applyAlignment="1">
      <alignment horizontal="center" vertical="center"/>
    </xf>
    <xf numFmtId="182" fontId="15" fillId="3" borderId="22" xfId="0" applyNumberFormat="1" applyFont="1" applyFill="1" applyBorder="1" applyAlignment="1">
      <alignment horizontal="center" vertical="center"/>
    </xf>
    <xf numFmtId="182" fontId="15" fillId="3" borderId="23" xfId="0" applyNumberFormat="1" applyFont="1" applyFill="1" applyBorder="1" applyAlignment="1">
      <alignment horizontal="center" vertical="center"/>
    </xf>
    <xf numFmtId="0" fontId="30" fillId="2" borderId="0" xfId="0" applyFont="1" applyFill="1" applyAlignment="1">
      <alignment horizontal="left" vertical="top" wrapText="1"/>
    </xf>
    <xf numFmtId="176" fontId="15" fillId="0" borderId="23" xfId="0" applyNumberFormat="1" applyFont="1" applyFill="1" applyBorder="1" applyAlignment="1">
      <alignment horizontal="center" vertical="center"/>
    </xf>
    <xf numFmtId="176" fontId="15" fillId="0" borderId="24" xfId="0" applyNumberFormat="1" applyFont="1" applyFill="1" applyBorder="1" applyAlignment="1">
      <alignment horizontal="center" vertical="center"/>
    </xf>
    <xf numFmtId="182" fontId="12" fillId="3" borderId="22" xfId="0" applyNumberFormat="1" applyFont="1" applyFill="1" applyBorder="1" applyAlignment="1">
      <alignment horizontal="center" vertical="center"/>
    </xf>
    <xf numFmtId="182" fontId="12" fillId="3" borderId="23" xfId="0" applyNumberFormat="1" applyFont="1" applyFill="1" applyBorder="1" applyAlignment="1">
      <alignment horizontal="center" vertical="center"/>
    </xf>
    <xf numFmtId="180" fontId="0" fillId="0" borderId="2" xfId="1" applyNumberFormat="1" applyFont="1" applyBorder="1" applyAlignment="1">
      <alignment horizontal="right" vertical="center"/>
    </xf>
    <xf numFmtId="180" fontId="0" fillId="0" borderId="4" xfId="1" applyNumberFormat="1" applyFont="1" applyBorder="1" applyAlignment="1">
      <alignment horizontal="right" vertical="center"/>
    </xf>
    <xf numFmtId="180" fontId="0" fillId="0" borderId="38" xfId="0" applyNumberFormat="1" applyBorder="1" applyAlignment="1">
      <alignment horizontal="right" vertical="center"/>
    </xf>
    <xf numFmtId="180" fontId="0" fillId="0" borderId="74" xfId="0" applyNumberFormat="1" applyBorder="1" applyAlignment="1">
      <alignment horizontal="right" vertical="center"/>
    </xf>
    <xf numFmtId="180" fontId="0" fillId="0" borderId="37" xfId="0" applyNumberFormat="1" applyBorder="1" applyAlignment="1">
      <alignment horizontal="right" vertical="center"/>
    </xf>
    <xf numFmtId="180" fontId="0" fillId="0" borderId="38" xfId="1" applyNumberFormat="1" applyFont="1" applyBorder="1" applyAlignment="1">
      <alignment vertical="center"/>
    </xf>
    <xf numFmtId="0" fontId="0" fillId="0" borderId="72" xfId="0" applyBorder="1" applyAlignment="1">
      <alignment horizontal="center" vertical="center"/>
    </xf>
    <xf numFmtId="0" fontId="0" fillId="0" borderId="75" xfId="0" applyBorder="1" applyAlignment="1">
      <alignment horizontal="center" vertical="center"/>
    </xf>
    <xf numFmtId="180" fontId="0" fillId="0" borderId="81" xfId="1" applyNumberFormat="1" applyFont="1" applyFill="1" applyBorder="1" applyAlignment="1">
      <alignment horizontal="right" vertical="center"/>
    </xf>
    <xf numFmtId="180" fontId="0" fillId="0" borderId="80" xfId="1" applyNumberFormat="1" applyFont="1" applyFill="1" applyBorder="1" applyAlignment="1">
      <alignment horizontal="right" vertical="center"/>
    </xf>
    <xf numFmtId="180" fontId="0" fillId="0" borderId="79" xfId="1" applyNumberFormat="1" applyFont="1" applyBorder="1" applyAlignment="1">
      <alignment vertical="center"/>
    </xf>
    <xf numFmtId="180" fontId="0" fillId="0" borderId="31" xfId="1" applyNumberFormat="1" applyFont="1" applyBorder="1" applyAlignment="1">
      <alignment vertical="center"/>
    </xf>
    <xf numFmtId="180" fontId="0" fillId="0" borderId="74" xfId="1" applyNumberFormat="1" applyFont="1" applyBorder="1" applyAlignment="1">
      <alignment horizontal="right" vertical="center"/>
    </xf>
    <xf numFmtId="180" fontId="0" fillId="6" borderId="37" xfId="1" applyNumberFormat="1" applyFont="1" applyFill="1" applyBorder="1" applyAlignment="1">
      <alignment horizontal="right" vertical="center"/>
    </xf>
    <xf numFmtId="180" fontId="0" fillId="6" borderId="38" xfId="1" applyNumberFormat="1" applyFont="1" applyFill="1" applyBorder="1" applyAlignment="1">
      <alignment horizontal="right" vertical="center"/>
    </xf>
    <xf numFmtId="180" fontId="0" fillId="0" borderId="38" xfId="1" applyNumberFormat="1" applyFont="1" applyBorder="1" applyAlignment="1">
      <alignment horizontal="right" vertical="center"/>
    </xf>
    <xf numFmtId="180" fontId="0" fillId="0" borderId="74" xfId="1" applyNumberFormat="1" applyFont="1" applyBorder="1" applyAlignment="1">
      <alignment vertical="center"/>
    </xf>
    <xf numFmtId="180" fontId="0" fillId="0" borderId="37" xfId="1" applyNumberFormat="1" applyFont="1" applyBorder="1" applyAlignment="1">
      <alignment horizontal="right" vertical="center"/>
    </xf>
    <xf numFmtId="180" fontId="0" fillId="6" borderId="74" xfId="1" applyNumberFormat="1" applyFont="1" applyFill="1" applyBorder="1" applyAlignment="1">
      <alignment horizontal="right" vertical="center"/>
    </xf>
    <xf numFmtId="180" fontId="0" fillId="6" borderId="2" xfId="1" applyNumberFormat="1" applyFont="1" applyFill="1" applyBorder="1" applyAlignment="1">
      <alignment horizontal="right" vertical="center"/>
    </xf>
    <xf numFmtId="180" fontId="0" fillId="6" borderId="4" xfId="1" applyNumberFormat="1" applyFont="1" applyFill="1" applyBorder="1" applyAlignment="1">
      <alignment horizontal="right" vertical="center"/>
    </xf>
    <xf numFmtId="180" fontId="0" fillId="0" borderId="38" xfId="1" applyNumberFormat="1" applyFont="1" applyBorder="1" applyAlignment="1">
      <alignment horizontal="center" vertical="center"/>
    </xf>
    <xf numFmtId="180" fontId="0" fillId="0" borderId="74" xfId="1" applyNumberFormat="1" applyFont="1" applyBorder="1" applyAlignment="1">
      <alignment horizontal="center" vertical="center"/>
    </xf>
    <xf numFmtId="180" fontId="0" fillId="0" borderId="37" xfId="1" applyNumberFormat="1" applyFont="1" applyBorder="1" applyAlignment="1">
      <alignment horizontal="center" vertical="center"/>
    </xf>
    <xf numFmtId="180" fontId="0" fillId="6" borderId="38" xfId="0" applyNumberFormat="1" applyFill="1" applyBorder="1" applyAlignment="1">
      <alignment horizontal="right" vertical="center"/>
    </xf>
    <xf numFmtId="0" fontId="0" fillId="0" borderId="7" xfId="0" applyBorder="1" applyAlignment="1">
      <alignment horizontal="center" vertical="center"/>
    </xf>
    <xf numFmtId="0" fontId="0" fillId="0" borderId="12" xfId="0" applyBorder="1" applyAlignment="1">
      <alignment horizontal="center" vertical="center"/>
    </xf>
    <xf numFmtId="180" fontId="0" fillId="0" borderId="81" xfId="0" applyNumberFormat="1" applyFill="1" applyBorder="1" applyAlignment="1">
      <alignment horizontal="right" vertical="center"/>
    </xf>
    <xf numFmtId="180" fontId="0" fillId="0" borderId="80" xfId="0" applyNumberFormat="1" applyFill="1" applyBorder="1" applyAlignment="1">
      <alignment horizontal="right" vertical="center"/>
    </xf>
    <xf numFmtId="180" fontId="0" fillId="0" borderId="79" xfId="0" applyNumberFormat="1" applyBorder="1" applyAlignment="1">
      <alignment horizontal="right" vertical="center"/>
    </xf>
    <xf numFmtId="180" fontId="0" fillId="0" borderId="31" xfId="0" applyNumberFormat="1" applyBorder="1" applyAlignment="1">
      <alignment horizontal="right" vertical="center"/>
    </xf>
    <xf numFmtId="180" fontId="0" fillId="6" borderId="74" xfId="0" applyNumberFormat="1" applyFill="1" applyBorder="1" applyAlignment="1">
      <alignment horizontal="righ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6" borderId="38" xfId="0" applyFill="1" applyBorder="1" applyAlignment="1">
      <alignment horizontal="right" vertical="center"/>
    </xf>
    <xf numFmtId="0" fontId="0" fillId="6" borderId="74" xfId="0" applyFill="1"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0" fontId="0" fillId="0" borderId="74" xfId="0" applyBorder="1" applyAlignment="1">
      <alignment horizontal="right" vertical="center"/>
    </xf>
    <xf numFmtId="0" fontId="0" fillId="0" borderId="15" xfId="0" applyBorder="1" applyAlignment="1">
      <alignment horizontal="center" vertical="center"/>
    </xf>
    <xf numFmtId="0" fontId="0" fillId="0" borderId="38" xfId="0" applyBorder="1" applyAlignment="1">
      <alignment horizontal="center" vertical="center"/>
    </xf>
    <xf numFmtId="180" fontId="0" fillId="0" borderId="34" xfId="0" applyNumberFormat="1" applyBorder="1" applyAlignment="1">
      <alignment horizontal="center" vertical="center"/>
    </xf>
    <xf numFmtId="180" fontId="0" fillId="0" borderId="36" xfId="0" applyNumberFormat="1" applyBorder="1" applyAlignment="1">
      <alignment horizontal="center" vertical="center"/>
    </xf>
    <xf numFmtId="180" fontId="0" fillId="0" borderId="81" xfId="0" applyNumberFormat="1" applyBorder="1" applyAlignment="1">
      <alignment horizontal="right" vertical="center"/>
    </xf>
    <xf numFmtId="180" fontId="0" fillId="0" borderId="80" xfId="0" applyNumberFormat="1" applyBorder="1" applyAlignment="1">
      <alignment horizontal="right" vertical="center"/>
    </xf>
    <xf numFmtId="0" fontId="0" fillId="0" borderId="74" xfId="0" applyBorder="1" applyAlignment="1">
      <alignment horizontal="center" vertical="center"/>
    </xf>
    <xf numFmtId="180" fontId="0" fillId="0" borderId="13" xfId="0" applyNumberFormat="1" applyBorder="1" applyAlignment="1">
      <alignment horizontal="right" vertical="center"/>
    </xf>
    <xf numFmtId="180" fontId="0" fillId="0" borderId="8" xfId="0" applyNumberFormat="1" applyBorder="1" applyAlignment="1">
      <alignment horizontal="right" vertical="center"/>
    </xf>
    <xf numFmtId="181" fontId="0" fillId="0" borderId="2" xfId="0" applyNumberFormat="1" applyBorder="1" applyAlignment="1">
      <alignment horizontal="center" vertical="center"/>
    </xf>
    <xf numFmtId="181" fontId="0" fillId="0" borderId="4" xfId="0" applyNumberFormat="1" applyBorder="1" applyAlignment="1">
      <alignment horizontal="center"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vertical="center"/>
    </xf>
    <xf numFmtId="180" fontId="0" fillId="0" borderId="34" xfId="0" applyNumberFormat="1" applyBorder="1" applyAlignment="1">
      <alignment horizontal="right" vertical="center"/>
    </xf>
    <xf numFmtId="180" fontId="0" fillId="0" borderId="36" xfId="0" applyNumberFormat="1" applyBorder="1" applyAlignment="1">
      <alignment horizontal="right" vertical="center"/>
    </xf>
    <xf numFmtId="180" fontId="0" fillId="0" borderId="79" xfId="1" applyNumberFormat="1" applyFont="1" applyBorder="1" applyAlignment="1">
      <alignment horizontal="right" vertical="center"/>
    </xf>
    <xf numFmtId="180" fontId="0" fillId="0" borderId="31" xfId="1" applyNumberFormat="1" applyFont="1" applyBorder="1" applyAlignment="1">
      <alignment horizontal="right" vertical="center"/>
    </xf>
    <xf numFmtId="180" fontId="0" fillId="0" borderId="2" xfId="1" applyNumberFormat="1" applyFont="1" applyFill="1" applyBorder="1" applyAlignment="1">
      <alignment horizontal="right" vertical="center"/>
    </xf>
    <xf numFmtId="180" fontId="0" fillId="0" borderId="4" xfId="1" applyNumberFormat="1" applyFont="1" applyFill="1" applyBorder="1" applyAlignment="1">
      <alignment horizontal="right" vertical="center"/>
    </xf>
    <xf numFmtId="180" fontId="0" fillId="0" borderId="73" xfId="1" applyNumberFormat="1" applyFont="1" applyBorder="1" applyAlignment="1">
      <alignment horizontal="right" vertical="center"/>
    </xf>
    <xf numFmtId="180" fontId="0" fillId="0" borderId="76" xfId="1" applyNumberFormat="1" applyFont="1" applyBorder="1" applyAlignment="1">
      <alignment horizontal="right" vertical="center"/>
    </xf>
    <xf numFmtId="180" fontId="0" fillId="0" borderId="77" xfId="1" applyNumberFormat="1" applyFont="1" applyBorder="1" applyAlignment="1">
      <alignment horizontal="right" vertical="center"/>
    </xf>
    <xf numFmtId="180" fontId="0" fillId="0" borderId="78" xfId="1" applyNumberFormat="1" applyFont="1" applyBorder="1" applyAlignment="1">
      <alignment horizontal="right" vertical="center"/>
    </xf>
    <xf numFmtId="180" fontId="0" fillId="0" borderId="72" xfId="1" applyNumberFormat="1" applyFont="1" applyBorder="1" applyAlignment="1">
      <alignment horizontal="right" vertical="center"/>
    </xf>
    <xf numFmtId="180" fontId="0" fillId="0" borderId="75" xfId="1" applyNumberFormat="1" applyFont="1" applyBorder="1" applyAlignment="1">
      <alignment horizontal="right" vertical="center"/>
    </xf>
    <xf numFmtId="180" fontId="26" fillId="6" borderId="81" xfId="1" applyNumberFormat="1" applyFont="1" applyFill="1" applyBorder="1" applyAlignment="1">
      <alignment horizontal="right" vertical="center"/>
    </xf>
    <xf numFmtId="180" fontId="26" fillId="6" borderId="80" xfId="1" applyNumberFormat="1" applyFont="1" applyFill="1" applyBorder="1" applyAlignment="1">
      <alignment horizontal="right" vertical="center"/>
    </xf>
    <xf numFmtId="0" fontId="15" fillId="2" borderId="5" xfId="0" applyFont="1" applyFill="1" applyBorder="1" applyAlignment="1">
      <alignment horizontal="left" vertical="center" wrapText="1"/>
    </xf>
    <xf numFmtId="0" fontId="35" fillId="2" borderId="51" xfId="0" applyFont="1" applyFill="1" applyBorder="1" applyAlignment="1">
      <alignment horizontal="center" vertical="center" shrinkToFit="1"/>
    </xf>
    <xf numFmtId="0" fontId="35" fillId="2" borderId="52" xfId="0" applyFont="1" applyFill="1" applyBorder="1" applyAlignment="1">
      <alignment horizontal="center" vertical="center" shrinkToFit="1"/>
    </xf>
    <xf numFmtId="0" fontId="35" fillId="2" borderId="53" xfId="0" applyFont="1" applyFill="1" applyBorder="1" applyAlignment="1">
      <alignment horizontal="center" vertical="center" shrinkToFit="1"/>
    </xf>
    <xf numFmtId="0" fontId="15" fillId="2" borderId="54"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52" xfId="0" applyFont="1" applyFill="1" applyBorder="1">
      <alignment vertical="center"/>
    </xf>
    <xf numFmtId="0" fontId="15" fillId="2" borderId="53" xfId="0" applyFont="1" applyFill="1" applyBorder="1">
      <alignment vertical="center"/>
    </xf>
    <xf numFmtId="0" fontId="0" fillId="2" borderId="55" xfId="0" applyFont="1" applyFill="1" applyBorder="1" applyAlignment="1">
      <alignment horizontal="center" vertical="center"/>
    </xf>
    <xf numFmtId="0" fontId="15" fillId="2" borderId="0" xfId="0" applyFont="1" applyFill="1" applyBorder="1" applyAlignment="1">
      <alignment horizontal="left" vertical="center" wrapText="1"/>
    </xf>
    <xf numFmtId="0" fontId="35" fillId="2" borderId="56" xfId="0" applyFont="1" applyFill="1" applyBorder="1" applyAlignment="1">
      <alignment horizontal="center" vertical="center" shrinkToFit="1"/>
    </xf>
    <xf numFmtId="0" fontId="35" fillId="2" borderId="28" xfId="0" applyFont="1" applyFill="1" applyBorder="1" applyAlignment="1">
      <alignment horizontal="center" vertical="center" shrinkToFit="1"/>
    </xf>
    <xf numFmtId="0" fontId="35" fillId="2" borderId="29" xfId="0" applyFont="1" applyFill="1" applyBorder="1" applyAlignment="1">
      <alignment horizontal="center" vertical="center" shrinkToFit="1"/>
    </xf>
    <xf numFmtId="0" fontId="15" fillId="2" borderId="11"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0" xfId="0" applyFont="1" applyFill="1" applyBorder="1">
      <alignment vertical="center"/>
    </xf>
    <xf numFmtId="0" fontId="0" fillId="2" borderId="57"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0" fillId="2" borderId="50" xfId="0" applyFont="1" applyFill="1" applyBorder="1" applyAlignment="1">
      <alignment horizontal="center" vertical="center"/>
    </xf>
    <xf numFmtId="0" fontId="15" fillId="2" borderId="5" xfId="0" applyFont="1" applyFill="1" applyBorder="1">
      <alignment vertical="center"/>
    </xf>
    <xf numFmtId="0" fontId="15" fillId="2" borderId="60"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6" xfId="0" applyFont="1" applyFill="1" applyBorder="1">
      <alignment vertical="center"/>
    </xf>
    <xf numFmtId="0" fontId="15" fillId="2" borderId="0" xfId="0" applyFont="1" applyFill="1" applyBorder="1" applyAlignment="1">
      <alignment vertical="center"/>
    </xf>
    <xf numFmtId="0" fontId="15" fillId="2" borderId="7" xfId="0" applyFont="1" applyFill="1" applyBorder="1">
      <alignment vertical="center"/>
    </xf>
    <xf numFmtId="0" fontId="21" fillId="2" borderId="6" xfId="0" applyFont="1" applyFill="1" applyBorder="1">
      <alignment vertical="center"/>
    </xf>
    <xf numFmtId="38" fontId="15" fillId="2" borderId="6" xfId="1" applyFont="1" applyFill="1" applyBorder="1" applyAlignment="1">
      <alignment horizontal="right" vertical="center"/>
    </xf>
    <xf numFmtId="38" fontId="15" fillId="2" borderId="5" xfId="1" applyFont="1" applyFill="1" applyBorder="1" applyAlignment="1">
      <alignment horizontal="right" vertical="center"/>
    </xf>
    <xf numFmtId="0" fontId="15" fillId="2" borderId="7" xfId="0" applyFont="1" applyFill="1" applyBorder="1" applyAlignment="1">
      <alignment horizontal="center" vertical="center"/>
    </xf>
    <xf numFmtId="0" fontId="0" fillId="2" borderId="61" xfId="0" applyFont="1" applyFill="1" applyBorder="1" applyAlignment="1">
      <alignment horizontal="center" vertical="center"/>
    </xf>
    <xf numFmtId="3" fontId="15" fillId="2" borderId="0" xfId="0" applyNumberFormat="1" applyFont="1" applyFill="1" applyBorder="1" applyAlignment="1">
      <alignment horizontal="right" vertical="center"/>
    </xf>
    <xf numFmtId="0" fontId="15" fillId="2" borderId="58" xfId="0" applyFont="1" applyFill="1" applyBorder="1" applyAlignment="1" applyProtection="1">
      <alignment horizontal="left" vertical="center" wrapText="1"/>
      <protection locked="0"/>
    </xf>
    <xf numFmtId="3" fontId="15" fillId="2" borderId="0" xfId="0" applyNumberFormat="1" applyFont="1" applyFill="1" applyBorder="1" applyAlignment="1" applyProtection="1">
      <alignment horizontal="right" vertical="center"/>
      <protection locked="0"/>
    </xf>
    <xf numFmtId="0" fontId="15" fillId="2" borderId="11" xfId="0" applyFont="1" applyFill="1" applyBorder="1" applyAlignment="1">
      <alignment vertical="center"/>
    </xf>
    <xf numFmtId="0" fontId="15" fillId="2" borderId="0" xfId="0" applyFont="1" applyFill="1" applyBorder="1" applyAlignment="1">
      <alignment horizontal="right" vertical="center"/>
    </xf>
    <xf numFmtId="0" fontId="15" fillId="4" borderId="0" xfId="0" applyFont="1" applyFill="1" applyBorder="1" applyAlignment="1">
      <alignment horizontal="center" vertical="center"/>
    </xf>
    <xf numFmtId="0" fontId="15" fillId="2" borderId="14" xfId="0" applyFont="1" applyFill="1" applyBorder="1" applyAlignment="1">
      <alignment vertical="center"/>
    </xf>
    <xf numFmtId="0" fontId="15" fillId="2" borderId="11" xfId="0" applyFont="1" applyFill="1" applyBorder="1">
      <alignment vertical="center"/>
    </xf>
    <xf numFmtId="0" fontId="21" fillId="2" borderId="11" xfId="0" applyFont="1" applyFill="1" applyBorder="1">
      <alignment vertical="center"/>
    </xf>
    <xf numFmtId="38" fontId="15" fillId="2" borderId="11" xfId="1" applyFont="1" applyFill="1" applyBorder="1" applyAlignment="1">
      <alignment horizontal="right" vertical="center"/>
    </xf>
    <xf numFmtId="0" fontId="15" fillId="2" borderId="14" xfId="0" applyFont="1" applyFill="1" applyBorder="1" applyAlignment="1">
      <alignment horizontal="center" vertical="center"/>
    </xf>
    <xf numFmtId="3" fontId="15" fillId="5" borderId="0" xfId="0" applyNumberFormat="1" applyFont="1" applyFill="1" applyBorder="1" applyAlignment="1">
      <alignment horizontal="right" vertical="center"/>
    </xf>
    <xf numFmtId="0" fontId="15" fillId="2" borderId="0" xfId="0" applyFont="1" applyFill="1" applyBorder="1" applyAlignment="1">
      <alignment horizontal="left" vertical="center"/>
    </xf>
    <xf numFmtId="0" fontId="15" fillId="2" borderId="58" xfId="0" applyFont="1" applyFill="1" applyBorder="1" applyAlignment="1" applyProtection="1">
      <alignment vertical="center" wrapText="1"/>
      <protection locked="0"/>
    </xf>
    <xf numFmtId="0" fontId="15" fillId="2" borderId="14" xfId="0" applyFont="1" applyFill="1" applyBorder="1" applyAlignment="1">
      <alignment horizontal="left" vertical="center"/>
    </xf>
    <xf numFmtId="0" fontId="19" fillId="2"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0" xfId="0" applyFont="1" applyFill="1" applyBorder="1">
      <alignment vertical="center"/>
    </xf>
    <xf numFmtId="0" fontId="15" fillId="2" borderId="58" xfId="0" applyFont="1" applyFill="1" applyBorder="1" applyAlignment="1">
      <alignment horizontal="left" vertical="center"/>
    </xf>
    <xf numFmtId="0" fontId="15" fillId="2" borderId="58" xfId="0" applyFont="1" applyFill="1" applyBorder="1">
      <alignment vertical="center"/>
    </xf>
    <xf numFmtId="0" fontId="21" fillId="2" borderId="11" xfId="0" applyFont="1" applyFill="1" applyBorder="1" applyAlignment="1">
      <alignment horizontal="left" vertical="center"/>
    </xf>
    <xf numFmtId="0" fontId="20" fillId="2" borderId="35" xfId="0" applyFont="1" applyFill="1" applyBorder="1">
      <alignment vertical="center"/>
    </xf>
    <xf numFmtId="0" fontId="15" fillId="2" borderId="35" xfId="0" applyFont="1" applyFill="1" applyBorder="1">
      <alignment vertical="center"/>
    </xf>
    <xf numFmtId="0" fontId="15" fillId="4" borderId="58" xfId="0" applyFont="1" applyFill="1" applyBorder="1" applyAlignment="1">
      <alignment horizontal="left" vertical="top"/>
    </xf>
    <xf numFmtId="0" fontId="15" fillId="4" borderId="0" xfId="0" applyFont="1" applyFill="1" applyBorder="1" applyAlignment="1">
      <alignment horizontal="left" vertical="top"/>
    </xf>
    <xf numFmtId="0" fontId="15" fillId="4" borderId="14" xfId="0" applyFont="1" applyFill="1" applyBorder="1" applyAlignment="1">
      <alignment horizontal="left" vertical="top"/>
    </xf>
    <xf numFmtId="0" fontId="21" fillId="4" borderId="0"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9" xfId="0" applyFont="1" applyFill="1" applyBorder="1" applyAlignment="1">
      <alignment horizontal="left" vertical="top" wrapText="1"/>
    </xf>
    <xf numFmtId="0" fontId="15" fillId="4" borderId="59" xfId="0" applyFont="1" applyFill="1" applyBorder="1" applyAlignment="1">
      <alignment horizontal="left" vertical="top"/>
    </xf>
    <xf numFmtId="0" fontId="15" fillId="4" borderId="9" xfId="0" applyFont="1" applyFill="1" applyBorder="1" applyAlignment="1">
      <alignment horizontal="left" vertical="top"/>
    </xf>
    <xf numFmtId="0" fontId="15" fillId="4" borderId="10" xfId="0" applyFont="1" applyFill="1" applyBorder="1" applyAlignment="1">
      <alignment horizontal="left" vertical="top"/>
    </xf>
    <xf numFmtId="0" fontId="15" fillId="2" borderId="8" xfId="0" applyFont="1" applyFill="1" applyBorder="1">
      <alignment vertical="center"/>
    </xf>
    <xf numFmtId="0" fontId="15" fillId="2" borderId="9" xfId="0" applyFont="1" applyFill="1" applyBorder="1" applyAlignment="1">
      <alignment horizontal="right" vertical="center"/>
    </xf>
    <xf numFmtId="0" fontId="15" fillId="4" borderId="9" xfId="0" applyFont="1" applyFill="1" applyBorder="1" applyAlignment="1">
      <alignment horizontal="center" vertical="center"/>
    </xf>
    <xf numFmtId="38" fontId="15" fillId="2" borderId="8" xfId="1" applyFont="1" applyFill="1" applyBorder="1" applyAlignment="1">
      <alignment horizontal="right" vertical="center"/>
    </xf>
    <xf numFmtId="38" fontId="15" fillId="2" borderId="9" xfId="1" applyFont="1" applyFill="1" applyBorder="1" applyAlignment="1">
      <alignment horizontal="right" vertical="center"/>
    </xf>
    <xf numFmtId="0" fontId="15" fillId="2"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39158</xdr:colOff>
      <xdr:row>31</xdr:row>
      <xdr:rowOff>47625</xdr:rowOff>
    </xdr:from>
    <xdr:to>
      <xdr:col>28</xdr:col>
      <xdr:colOff>239183</xdr:colOff>
      <xdr:row>32</xdr:row>
      <xdr:rowOff>133350</xdr:rowOff>
    </xdr:to>
    <xdr:sp macro="" textlink="">
      <xdr:nvSpPr>
        <xdr:cNvPr id="2" name="大かっこ 1">
          <a:extLst>
            <a:ext uri="{FF2B5EF4-FFF2-40B4-BE49-F238E27FC236}">
              <a16:creationId xmlns:a16="http://schemas.microsoft.com/office/drawing/2014/main" id="{B0AEB641-F4AD-4FF8-BBF3-B31CC865C08F}"/>
            </a:ext>
          </a:extLst>
        </xdr:cNvPr>
        <xdr:cNvSpPr/>
      </xdr:nvSpPr>
      <xdr:spPr>
        <a:xfrm>
          <a:off x="8592608" y="12430125"/>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15</xdr:row>
      <xdr:rowOff>47625</xdr:rowOff>
    </xdr:from>
    <xdr:to>
      <xdr:col>28</xdr:col>
      <xdr:colOff>239183</xdr:colOff>
      <xdr:row>16</xdr:row>
      <xdr:rowOff>133350</xdr:rowOff>
    </xdr:to>
    <xdr:sp macro="" textlink="">
      <xdr:nvSpPr>
        <xdr:cNvPr id="3" name="大かっこ 2">
          <a:extLst>
            <a:ext uri="{FF2B5EF4-FFF2-40B4-BE49-F238E27FC236}">
              <a16:creationId xmlns:a16="http://schemas.microsoft.com/office/drawing/2014/main" id="{B2611F8B-A2C1-4766-9F86-923AEF7C5151}"/>
            </a:ext>
          </a:extLst>
        </xdr:cNvPr>
        <xdr:cNvSpPr/>
      </xdr:nvSpPr>
      <xdr:spPr>
        <a:xfrm>
          <a:off x="8592608" y="9258300"/>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23</xdr:row>
      <xdr:rowOff>47625</xdr:rowOff>
    </xdr:from>
    <xdr:to>
      <xdr:col>28</xdr:col>
      <xdr:colOff>239183</xdr:colOff>
      <xdr:row>24</xdr:row>
      <xdr:rowOff>133350</xdr:rowOff>
    </xdr:to>
    <xdr:sp macro="" textlink="">
      <xdr:nvSpPr>
        <xdr:cNvPr id="4" name="大かっこ 3">
          <a:extLst>
            <a:ext uri="{FF2B5EF4-FFF2-40B4-BE49-F238E27FC236}">
              <a16:creationId xmlns:a16="http://schemas.microsoft.com/office/drawing/2014/main" id="{095F97EB-1C19-4DED-90F2-ED4D3ABACD0B}"/>
            </a:ext>
          </a:extLst>
        </xdr:cNvPr>
        <xdr:cNvSpPr/>
      </xdr:nvSpPr>
      <xdr:spPr>
        <a:xfrm>
          <a:off x="8592608" y="10858500"/>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16</xdr:row>
      <xdr:rowOff>114299</xdr:rowOff>
    </xdr:from>
    <xdr:to>
      <xdr:col>23</xdr:col>
      <xdr:colOff>161925</xdr:colOff>
      <xdr:row>20</xdr:row>
      <xdr:rowOff>28575</xdr:rowOff>
    </xdr:to>
    <xdr:sp macro="" textlink="">
      <xdr:nvSpPr>
        <xdr:cNvPr id="5" name="大かっこ 4">
          <a:extLst>
            <a:ext uri="{FF2B5EF4-FFF2-40B4-BE49-F238E27FC236}">
              <a16:creationId xmlns:a16="http://schemas.microsoft.com/office/drawing/2014/main" id="{AFFAE8C1-1EF0-457B-A2C3-4BC67E7ACF19}"/>
            </a:ext>
          </a:extLst>
        </xdr:cNvPr>
        <xdr:cNvSpPr/>
      </xdr:nvSpPr>
      <xdr:spPr>
        <a:xfrm>
          <a:off x="5429250" y="4105274"/>
          <a:ext cx="2124075" cy="714376"/>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104776</xdr:colOff>
      <xdr:row>24</xdr:row>
      <xdr:rowOff>114299</xdr:rowOff>
    </xdr:from>
    <xdr:to>
      <xdr:col>23</xdr:col>
      <xdr:colOff>171451</xdr:colOff>
      <xdr:row>28</xdr:row>
      <xdr:rowOff>28575</xdr:rowOff>
    </xdr:to>
    <xdr:sp macro="" textlink="">
      <xdr:nvSpPr>
        <xdr:cNvPr id="6" name="大かっこ 5">
          <a:extLst>
            <a:ext uri="{FF2B5EF4-FFF2-40B4-BE49-F238E27FC236}">
              <a16:creationId xmlns:a16="http://schemas.microsoft.com/office/drawing/2014/main" id="{CD63A13C-8390-4F28-890E-2B6FF0500EFA}"/>
            </a:ext>
          </a:extLst>
        </xdr:cNvPr>
        <xdr:cNvSpPr/>
      </xdr:nvSpPr>
      <xdr:spPr>
        <a:xfrm>
          <a:off x="5429251" y="5705474"/>
          <a:ext cx="2133600" cy="685801"/>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32</xdr:row>
      <xdr:rowOff>114299</xdr:rowOff>
    </xdr:from>
    <xdr:to>
      <xdr:col>23</xdr:col>
      <xdr:colOff>200025</xdr:colOff>
      <xdr:row>36</xdr:row>
      <xdr:rowOff>28575</xdr:rowOff>
    </xdr:to>
    <xdr:sp macro="" textlink="">
      <xdr:nvSpPr>
        <xdr:cNvPr id="7" name="大かっこ 6">
          <a:extLst>
            <a:ext uri="{FF2B5EF4-FFF2-40B4-BE49-F238E27FC236}">
              <a16:creationId xmlns:a16="http://schemas.microsoft.com/office/drawing/2014/main" id="{BE90C4C1-B855-4A06-9B4B-0F2413D020DC}"/>
            </a:ext>
          </a:extLst>
        </xdr:cNvPr>
        <xdr:cNvSpPr/>
      </xdr:nvSpPr>
      <xdr:spPr>
        <a:xfrm>
          <a:off x="5429250" y="7277099"/>
          <a:ext cx="2162175" cy="685801"/>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39</xdr:row>
      <xdr:rowOff>47625</xdr:rowOff>
    </xdr:from>
    <xdr:to>
      <xdr:col>28</xdr:col>
      <xdr:colOff>239183</xdr:colOff>
      <xdr:row>40</xdr:row>
      <xdr:rowOff>133350</xdr:rowOff>
    </xdr:to>
    <xdr:sp macro="" textlink="">
      <xdr:nvSpPr>
        <xdr:cNvPr id="10" name="大かっこ 9">
          <a:extLst>
            <a:ext uri="{FF2B5EF4-FFF2-40B4-BE49-F238E27FC236}">
              <a16:creationId xmlns:a16="http://schemas.microsoft.com/office/drawing/2014/main" id="{6E0D80E1-60C3-4A16-812E-404939A5059C}"/>
            </a:ext>
          </a:extLst>
        </xdr:cNvPr>
        <xdr:cNvSpPr/>
      </xdr:nvSpPr>
      <xdr:spPr>
        <a:xfrm>
          <a:off x="7716308" y="6248400"/>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40</xdr:row>
      <xdr:rowOff>114299</xdr:rowOff>
    </xdr:from>
    <xdr:to>
      <xdr:col>23</xdr:col>
      <xdr:colOff>200025</xdr:colOff>
      <xdr:row>44</xdr:row>
      <xdr:rowOff>28575</xdr:rowOff>
    </xdr:to>
    <xdr:sp macro="" textlink="">
      <xdr:nvSpPr>
        <xdr:cNvPr id="11" name="大かっこ 10">
          <a:extLst>
            <a:ext uri="{FF2B5EF4-FFF2-40B4-BE49-F238E27FC236}">
              <a16:creationId xmlns:a16="http://schemas.microsoft.com/office/drawing/2014/main" id="{C8D53254-2854-4801-A205-790566A23E11}"/>
            </a:ext>
          </a:extLst>
        </xdr:cNvPr>
        <xdr:cNvSpPr/>
      </xdr:nvSpPr>
      <xdr:spPr>
        <a:xfrm>
          <a:off x="5429250" y="6515099"/>
          <a:ext cx="2162175" cy="685801"/>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47</xdr:row>
      <xdr:rowOff>47625</xdr:rowOff>
    </xdr:from>
    <xdr:to>
      <xdr:col>28</xdr:col>
      <xdr:colOff>239183</xdr:colOff>
      <xdr:row>48</xdr:row>
      <xdr:rowOff>133350</xdr:rowOff>
    </xdr:to>
    <xdr:sp macro="" textlink="">
      <xdr:nvSpPr>
        <xdr:cNvPr id="12" name="大かっこ 11">
          <a:extLst>
            <a:ext uri="{FF2B5EF4-FFF2-40B4-BE49-F238E27FC236}">
              <a16:creationId xmlns:a16="http://schemas.microsoft.com/office/drawing/2014/main" id="{2258DA21-65FD-4788-9F9F-70E25C8DEE4A}"/>
            </a:ext>
          </a:extLst>
        </xdr:cNvPr>
        <xdr:cNvSpPr/>
      </xdr:nvSpPr>
      <xdr:spPr>
        <a:xfrm>
          <a:off x="7716308" y="6248400"/>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48</xdr:row>
      <xdr:rowOff>114299</xdr:rowOff>
    </xdr:from>
    <xdr:to>
      <xdr:col>23</xdr:col>
      <xdr:colOff>200025</xdr:colOff>
      <xdr:row>52</xdr:row>
      <xdr:rowOff>28575</xdr:rowOff>
    </xdr:to>
    <xdr:sp macro="" textlink="">
      <xdr:nvSpPr>
        <xdr:cNvPr id="13" name="大かっこ 12">
          <a:extLst>
            <a:ext uri="{FF2B5EF4-FFF2-40B4-BE49-F238E27FC236}">
              <a16:creationId xmlns:a16="http://schemas.microsoft.com/office/drawing/2014/main" id="{B662F04D-EECE-40B4-AD13-81012FDDF9CF}"/>
            </a:ext>
          </a:extLst>
        </xdr:cNvPr>
        <xdr:cNvSpPr/>
      </xdr:nvSpPr>
      <xdr:spPr>
        <a:xfrm>
          <a:off x="5429250" y="6515099"/>
          <a:ext cx="2162175" cy="685801"/>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39158</xdr:colOff>
      <xdr:row>31</xdr:row>
      <xdr:rowOff>47625</xdr:rowOff>
    </xdr:from>
    <xdr:to>
      <xdr:col>28</xdr:col>
      <xdr:colOff>239183</xdr:colOff>
      <xdr:row>32</xdr:row>
      <xdr:rowOff>133350</xdr:rowOff>
    </xdr:to>
    <xdr:sp macro="" textlink="">
      <xdr:nvSpPr>
        <xdr:cNvPr id="2" name="大かっこ 1">
          <a:extLst>
            <a:ext uri="{FF2B5EF4-FFF2-40B4-BE49-F238E27FC236}">
              <a16:creationId xmlns:a16="http://schemas.microsoft.com/office/drawing/2014/main" id="{FA699B7D-4E9B-4452-AA44-AFBBCDFE6596}"/>
            </a:ext>
          </a:extLst>
        </xdr:cNvPr>
        <xdr:cNvSpPr/>
      </xdr:nvSpPr>
      <xdr:spPr>
        <a:xfrm>
          <a:off x="10002308" y="6248400"/>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15</xdr:row>
      <xdr:rowOff>47625</xdr:rowOff>
    </xdr:from>
    <xdr:to>
      <xdr:col>28</xdr:col>
      <xdr:colOff>239183</xdr:colOff>
      <xdr:row>16</xdr:row>
      <xdr:rowOff>133350</xdr:rowOff>
    </xdr:to>
    <xdr:sp macro="" textlink="">
      <xdr:nvSpPr>
        <xdr:cNvPr id="3" name="大かっこ 2">
          <a:extLst>
            <a:ext uri="{FF2B5EF4-FFF2-40B4-BE49-F238E27FC236}">
              <a16:creationId xmlns:a16="http://schemas.microsoft.com/office/drawing/2014/main" id="{DD6E4663-49E2-4A0C-B0CE-19D603C60A76}"/>
            </a:ext>
          </a:extLst>
        </xdr:cNvPr>
        <xdr:cNvSpPr/>
      </xdr:nvSpPr>
      <xdr:spPr>
        <a:xfrm>
          <a:off x="10002308" y="3076575"/>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23</xdr:row>
      <xdr:rowOff>47625</xdr:rowOff>
    </xdr:from>
    <xdr:to>
      <xdr:col>28</xdr:col>
      <xdr:colOff>239183</xdr:colOff>
      <xdr:row>24</xdr:row>
      <xdr:rowOff>133350</xdr:rowOff>
    </xdr:to>
    <xdr:sp macro="" textlink="">
      <xdr:nvSpPr>
        <xdr:cNvPr id="4" name="大かっこ 3">
          <a:extLst>
            <a:ext uri="{FF2B5EF4-FFF2-40B4-BE49-F238E27FC236}">
              <a16:creationId xmlns:a16="http://schemas.microsoft.com/office/drawing/2014/main" id="{D04B6A88-20FB-4EC8-8549-3DBF340A331E}"/>
            </a:ext>
          </a:extLst>
        </xdr:cNvPr>
        <xdr:cNvSpPr/>
      </xdr:nvSpPr>
      <xdr:spPr>
        <a:xfrm>
          <a:off x="10002308" y="4676775"/>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16</xdr:row>
      <xdr:rowOff>114299</xdr:rowOff>
    </xdr:from>
    <xdr:to>
      <xdr:col>23</xdr:col>
      <xdr:colOff>180975</xdr:colOff>
      <xdr:row>20</xdr:row>
      <xdr:rowOff>28575</xdr:rowOff>
    </xdr:to>
    <xdr:sp macro="" textlink="">
      <xdr:nvSpPr>
        <xdr:cNvPr id="5" name="大かっこ 4">
          <a:extLst>
            <a:ext uri="{FF2B5EF4-FFF2-40B4-BE49-F238E27FC236}">
              <a16:creationId xmlns:a16="http://schemas.microsoft.com/office/drawing/2014/main" id="{19AB1392-D288-4CAD-AFDB-1192FC78B1C1}"/>
            </a:ext>
          </a:extLst>
        </xdr:cNvPr>
        <xdr:cNvSpPr/>
      </xdr:nvSpPr>
      <xdr:spPr>
        <a:xfrm>
          <a:off x="7734300" y="3343274"/>
          <a:ext cx="2124075" cy="714376"/>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152401</xdr:colOff>
      <xdr:row>24</xdr:row>
      <xdr:rowOff>114299</xdr:rowOff>
    </xdr:from>
    <xdr:to>
      <xdr:col>23</xdr:col>
      <xdr:colOff>219076</xdr:colOff>
      <xdr:row>28</xdr:row>
      <xdr:rowOff>28575</xdr:rowOff>
    </xdr:to>
    <xdr:sp macro="" textlink="">
      <xdr:nvSpPr>
        <xdr:cNvPr id="6" name="大かっこ 5">
          <a:extLst>
            <a:ext uri="{FF2B5EF4-FFF2-40B4-BE49-F238E27FC236}">
              <a16:creationId xmlns:a16="http://schemas.microsoft.com/office/drawing/2014/main" id="{A4AB9633-0883-4C71-8A23-DDABA87486B3}"/>
            </a:ext>
          </a:extLst>
        </xdr:cNvPr>
        <xdr:cNvSpPr/>
      </xdr:nvSpPr>
      <xdr:spPr>
        <a:xfrm>
          <a:off x="7762876" y="4943474"/>
          <a:ext cx="2133600" cy="685801"/>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39</xdr:row>
      <xdr:rowOff>47625</xdr:rowOff>
    </xdr:from>
    <xdr:to>
      <xdr:col>28</xdr:col>
      <xdr:colOff>239183</xdr:colOff>
      <xdr:row>40</xdr:row>
      <xdr:rowOff>133350</xdr:rowOff>
    </xdr:to>
    <xdr:sp macro="" textlink="">
      <xdr:nvSpPr>
        <xdr:cNvPr id="8" name="大かっこ 7">
          <a:extLst>
            <a:ext uri="{FF2B5EF4-FFF2-40B4-BE49-F238E27FC236}">
              <a16:creationId xmlns:a16="http://schemas.microsoft.com/office/drawing/2014/main" id="{FE72FA5D-832D-45DA-88CA-5C8C57FC502D}"/>
            </a:ext>
          </a:extLst>
        </xdr:cNvPr>
        <xdr:cNvSpPr/>
      </xdr:nvSpPr>
      <xdr:spPr>
        <a:xfrm>
          <a:off x="10002308" y="7820025"/>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114300</xdr:colOff>
      <xdr:row>40</xdr:row>
      <xdr:rowOff>114299</xdr:rowOff>
    </xdr:from>
    <xdr:to>
      <xdr:col>23</xdr:col>
      <xdr:colOff>209550</xdr:colOff>
      <xdr:row>44</xdr:row>
      <xdr:rowOff>28575</xdr:rowOff>
    </xdr:to>
    <xdr:sp macro="" textlink="">
      <xdr:nvSpPr>
        <xdr:cNvPr id="9" name="大かっこ 8">
          <a:extLst>
            <a:ext uri="{FF2B5EF4-FFF2-40B4-BE49-F238E27FC236}">
              <a16:creationId xmlns:a16="http://schemas.microsoft.com/office/drawing/2014/main" id="{604C2051-5DAF-4A79-9F15-381E465E1AAA}"/>
            </a:ext>
          </a:extLst>
        </xdr:cNvPr>
        <xdr:cNvSpPr/>
      </xdr:nvSpPr>
      <xdr:spPr>
        <a:xfrm>
          <a:off x="7724775" y="8086724"/>
          <a:ext cx="2162175" cy="714376"/>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39158</xdr:colOff>
      <xdr:row>47</xdr:row>
      <xdr:rowOff>47625</xdr:rowOff>
    </xdr:from>
    <xdr:to>
      <xdr:col>28</xdr:col>
      <xdr:colOff>239183</xdr:colOff>
      <xdr:row>48</xdr:row>
      <xdr:rowOff>133350</xdr:rowOff>
    </xdr:to>
    <xdr:sp macro="" textlink="">
      <xdr:nvSpPr>
        <xdr:cNvPr id="10" name="大かっこ 9">
          <a:extLst>
            <a:ext uri="{FF2B5EF4-FFF2-40B4-BE49-F238E27FC236}">
              <a16:creationId xmlns:a16="http://schemas.microsoft.com/office/drawing/2014/main" id="{069A8C9F-E6B5-4191-9227-D8BC2B649EBD}"/>
            </a:ext>
          </a:extLst>
        </xdr:cNvPr>
        <xdr:cNvSpPr/>
      </xdr:nvSpPr>
      <xdr:spPr>
        <a:xfrm>
          <a:off x="10002308" y="9420225"/>
          <a:ext cx="1524000" cy="28575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48</xdr:row>
      <xdr:rowOff>114299</xdr:rowOff>
    </xdr:from>
    <xdr:to>
      <xdr:col>23</xdr:col>
      <xdr:colOff>200025</xdr:colOff>
      <xdr:row>52</xdr:row>
      <xdr:rowOff>28575</xdr:rowOff>
    </xdr:to>
    <xdr:sp macro="" textlink="">
      <xdr:nvSpPr>
        <xdr:cNvPr id="11" name="大かっこ 10">
          <a:extLst>
            <a:ext uri="{FF2B5EF4-FFF2-40B4-BE49-F238E27FC236}">
              <a16:creationId xmlns:a16="http://schemas.microsoft.com/office/drawing/2014/main" id="{59B99BBA-1457-4887-ABDC-659F928AAF1A}"/>
            </a:ext>
          </a:extLst>
        </xdr:cNvPr>
        <xdr:cNvSpPr/>
      </xdr:nvSpPr>
      <xdr:spPr>
        <a:xfrm>
          <a:off x="7715250" y="9686924"/>
          <a:ext cx="2162175" cy="714376"/>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273843</xdr:colOff>
      <xdr:row>6</xdr:row>
      <xdr:rowOff>123825</xdr:rowOff>
    </xdr:from>
    <xdr:to>
      <xdr:col>52</xdr:col>
      <xdr:colOff>1128711</xdr:colOff>
      <xdr:row>8</xdr:row>
      <xdr:rowOff>131109</xdr:rowOff>
    </xdr:to>
    <xdr:sp macro="" textlink="">
      <xdr:nvSpPr>
        <xdr:cNvPr id="12" name="四角形: 角を丸くする 11">
          <a:extLst>
            <a:ext uri="{FF2B5EF4-FFF2-40B4-BE49-F238E27FC236}">
              <a16:creationId xmlns:a16="http://schemas.microsoft.com/office/drawing/2014/main" id="{7873AFF7-5957-4234-9020-0A4FF195230D}"/>
            </a:ext>
          </a:extLst>
        </xdr:cNvPr>
        <xdr:cNvSpPr/>
      </xdr:nvSpPr>
      <xdr:spPr>
        <a:xfrm>
          <a:off x="17061656" y="1409700"/>
          <a:ext cx="3426618" cy="4001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記入例及び注意点</a:t>
          </a:r>
        </a:p>
      </xdr:txBody>
    </xdr:sp>
    <xdr:clientData/>
  </xdr:twoCellAnchor>
  <xdr:twoCellAnchor>
    <xdr:from>
      <xdr:col>18</xdr:col>
      <xdr:colOff>152401</xdr:colOff>
      <xdr:row>32</xdr:row>
      <xdr:rowOff>114299</xdr:rowOff>
    </xdr:from>
    <xdr:to>
      <xdr:col>23</xdr:col>
      <xdr:colOff>219076</xdr:colOff>
      <xdr:row>36</xdr:row>
      <xdr:rowOff>28575</xdr:rowOff>
    </xdr:to>
    <xdr:sp macro="" textlink="">
      <xdr:nvSpPr>
        <xdr:cNvPr id="13" name="大かっこ 12">
          <a:extLst>
            <a:ext uri="{FF2B5EF4-FFF2-40B4-BE49-F238E27FC236}">
              <a16:creationId xmlns:a16="http://schemas.microsoft.com/office/drawing/2014/main" id="{F2B396B6-08D7-41B4-B122-54DA3CBE9C1A}"/>
            </a:ext>
          </a:extLst>
        </xdr:cNvPr>
        <xdr:cNvSpPr/>
      </xdr:nvSpPr>
      <xdr:spPr>
        <a:xfrm>
          <a:off x="7762876" y="4943474"/>
          <a:ext cx="2133600" cy="685801"/>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35792-13DA-4781-A3BB-BFEFAC9EC694}">
  <sheetPr>
    <tabColor theme="4" tint="0.79998168889431442"/>
    <pageSetUpPr fitToPage="1"/>
  </sheetPr>
  <dimension ref="A1:BB65"/>
  <sheetViews>
    <sheetView showGridLines="0" tabSelected="1" zoomScale="95" zoomScaleNormal="95" zoomScaleSheetLayoutView="80" workbookViewId="0">
      <selection activeCell="R46" sqref="R46:R49"/>
    </sheetView>
  </sheetViews>
  <sheetFormatPr defaultColWidth="8.875" defaultRowHeight="13.5"/>
  <cols>
    <col min="1" max="1" width="3.75" style="18" customWidth="1"/>
    <col min="2" max="2" width="5.25" style="18" customWidth="1"/>
    <col min="3" max="6" width="3.75" style="18" customWidth="1"/>
    <col min="7" max="8" width="2.375" style="18" customWidth="1"/>
    <col min="9" max="9" width="2.125" style="18" customWidth="1"/>
    <col min="10" max="10" width="3.25" style="18" customWidth="1"/>
    <col min="11" max="11" width="8.25" style="18" customWidth="1"/>
    <col min="12" max="12" width="4.125" style="18" customWidth="1"/>
    <col min="13" max="13" width="5.875" style="18" customWidth="1"/>
    <col min="14" max="14" width="5.125" style="18" customWidth="1"/>
    <col min="15" max="15" width="2.75" style="18" customWidth="1"/>
    <col min="16" max="16" width="3.75" style="18" customWidth="1"/>
    <col min="17" max="17" width="5.875" style="18" customWidth="1"/>
    <col min="18" max="18" width="30" style="18" customWidth="1"/>
    <col min="19" max="19" width="6.75" style="18" customWidth="1"/>
    <col min="20" max="20" width="10.625" style="18" customWidth="1"/>
    <col min="21" max="21" width="1.375" style="18" customWidth="1"/>
    <col min="22" max="22" width="3.75" style="18" customWidth="1"/>
    <col min="23" max="23" width="4.625" style="18" customWidth="1"/>
    <col min="24" max="24" width="3.75" style="18" customWidth="1"/>
    <col min="25" max="26" width="5.375" style="18" customWidth="1"/>
    <col min="27" max="27" width="2.875" style="18" customWidth="1"/>
    <col min="28" max="28" width="3.75" style="18" customWidth="1"/>
    <col min="29" max="29" width="4.625" style="18" customWidth="1"/>
    <col min="30" max="30" width="3.75" style="18" customWidth="1"/>
    <col min="31" max="31" width="6.5" style="18" customWidth="1"/>
    <col min="32" max="32" width="2.75" style="18" customWidth="1"/>
    <col min="33" max="33" width="3.75" style="18" customWidth="1"/>
    <col min="34" max="34" width="4.625" style="18" customWidth="1"/>
    <col min="35" max="35" width="3.75" style="18" customWidth="1"/>
    <col min="36" max="36" width="3.875" style="18" customWidth="1"/>
    <col min="37" max="37" width="4.75" style="18" customWidth="1"/>
    <col min="38" max="38" width="8" style="18" customWidth="1"/>
    <col min="39" max="39" width="3.75" style="18" customWidth="1"/>
    <col min="40" max="40" width="3.625" style="18" customWidth="1"/>
    <col min="41" max="41" width="4.5" style="18" customWidth="1"/>
    <col min="42" max="43" width="3.75" style="18" customWidth="1"/>
    <col min="44" max="44" width="6.125" style="18" customWidth="1"/>
    <col min="45" max="45" width="3.75" style="18" customWidth="1"/>
    <col min="46" max="46" width="4.75" style="18" customWidth="1"/>
    <col min="47" max="50" width="3.75" style="18" customWidth="1"/>
    <col min="51" max="51" width="5.75" style="18" customWidth="1"/>
    <col min="52" max="52" width="4.5" style="18" customWidth="1"/>
    <col min="53" max="53" width="16.375" style="18" customWidth="1"/>
    <col min="54" max="54" width="0" style="18" hidden="1" customWidth="1"/>
    <col min="55" max="16384" width="8.875" style="18"/>
  </cols>
  <sheetData>
    <row r="1" spans="1:54" ht="9"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17"/>
    </row>
    <row r="2" spans="1:54" ht="17.25">
      <c r="A2" s="6"/>
      <c r="B2" s="82" t="s">
        <v>52</v>
      </c>
      <c r="C2" s="6"/>
      <c r="D2" s="333"/>
      <c r="E2" s="333"/>
      <c r="F2" s="333"/>
      <c r="G2" s="333"/>
      <c r="H2" s="333"/>
      <c r="I2" s="333"/>
      <c r="J2" s="333"/>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17"/>
    </row>
    <row r="3" spans="1:54" ht="20.25" customHeight="1">
      <c r="A3" s="6"/>
      <c r="B3" s="6"/>
      <c r="C3" s="6"/>
      <c r="D3" s="6"/>
      <c r="E3" s="6"/>
      <c r="F3" s="6"/>
      <c r="G3" s="6"/>
      <c r="H3" s="6"/>
      <c r="I3" s="6"/>
      <c r="J3" s="6"/>
      <c r="K3" s="6"/>
      <c r="L3" s="6"/>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5"/>
      <c r="AP3" s="185"/>
      <c r="AQ3" s="185"/>
      <c r="AR3" s="185"/>
      <c r="AS3" s="185"/>
      <c r="AT3" s="185"/>
      <c r="AU3" s="185"/>
      <c r="AV3" s="185"/>
      <c r="AW3" s="185"/>
      <c r="AX3" s="17"/>
    </row>
    <row r="4" spans="1:54" ht="7.5" customHeight="1">
      <c r="A4" s="6"/>
      <c r="B4" s="1"/>
      <c r="C4" s="11"/>
      <c r="D4" s="11"/>
      <c r="E4" s="11"/>
      <c r="F4" s="11"/>
      <c r="G4" s="11"/>
      <c r="H4" s="11"/>
      <c r="I4" s="11"/>
      <c r="J4" s="186"/>
      <c r="K4" s="187"/>
      <c r="L4" s="187"/>
      <c r="M4" s="187"/>
      <c r="N4" s="187"/>
      <c r="O4" s="187"/>
      <c r="P4" s="187"/>
      <c r="Q4" s="187"/>
      <c r="R4" s="187"/>
      <c r="S4" s="187"/>
      <c r="T4" s="187"/>
      <c r="U4" s="187"/>
      <c r="V4" s="187"/>
      <c r="W4" s="187"/>
      <c r="X4" s="187"/>
      <c r="Y4" s="187"/>
      <c r="Z4" s="187"/>
      <c r="AA4" s="187"/>
      <c r="AB4" s="187"/>
      <c r="AC4" s="188"/>
      <c r="AD4" s="35"/>
      <c r="AE4" s="35"/>
      <c r="AF4" s="35"/>
      <c r="AG4" s="35"/>
      <c r="AH4" s="35"/>
      <c r="AI4" s="35"/>
      <c r="AJ4" s="35"/>
      <c r="AK4" s="35"/>
      <c r="AL4" s="35"/>
      <c r="AM4" s="35"/>
      <c r="AN4" s="35"/>
      <c r="AO4" s="35"/>
      <c r="AP4" s="35"/>
      <c r="AQ4" s="35"/>
      <c r="AR4" s="35"/>
      <c r="AS4" s="35"/>
      <c r="AT4" s="35"/>
      <c r="AU4" s="35"/>
      <c r="AV4" s="35"/>
      <c r="AW4" s="35"/>
      <c r="AX4" s="35"/>
      <c r="AY4" s="35"/>
      <c r="AZ4" s="35"/>
    </row>
    <row r="5" spans="1:54" ht="39.75" customHeight="1">
      <c r="A5" s="6"/>
      <c r="B5" s="338" t="s">
        <v>23</v>
      </c>
      <c r="C5" s="339"/>
      <c r="D5" s="339"/>
      <c r="E5" s="339"/>
      <c r="F5" s="339"/>
      <c r="G5" s="339"/>
      <c r="H5" s="339"/>
      <c r="I5" s="339"/>
      <c r="J5" s="189"/>
      <c r="K5" s="190"/>
      <c r="L5" s="190"/>
      <c r="M5" s="190"/>
      <c r="N5" s="190"/>
      <c r="O5" s="190"/>
      <c r="P5" s="190"/>
      <c r="Q5" s="190"/>
      <c r="R5" s="190"/>
      <c r="S5" s="190"/>
      <c r="T5" s="190"/>
      <c r="U5" s="190"/>
      <c r="V5" s="190"/>
      <c r="W5" s="190"/>
      <c r="X5" s="190"/>
      <c r="Y5" s="190"/>
      <c r="Z5" s="190"/>
      <c r="AA5" s="190"/>
      <c r="AB5" s="190"/>
      <c r="AC5" s="191"/>
      <c r="AD5" s="35"/>
      <c r="AE5" s="35"/>
      <c r="AF5" s="35"/>
      <c r="AG5" s="35"/>
      <c r="AH5" s="35"/>
      <c r="AI5" s="35"/>
      <c r="AJ5" s="35"/>
      <c r="AK5" s="35"/>
      <c r="AL5" s="35"/>
      <c r="AM5" s="35"/>
      <c r="AN5" s="35"/>
      <c r="AO5" s="35"/>
      <c r="AP5" s="35"/>
      <c r="AQ5" s="35"/>
      <c r="AR5" s="35"/>
      <c r="AS5" s="35"/>
      <c r="AT5" s="35"/>
      <c r="AU5" s="35"/>
      <c r="AV5" s="35"/>
      <c r="AW5" s="35"/>
      <c r="AX5" s="35"/>
      <c r="AY5" s="35"/>
      <c r="AZ5" s="35"/>
    </row>
    <row r="6" spans="1:54" ht="7.5" customHeight="1">
      <c r="A6" s="6"/>
      <c r="B6" s="54"/>
      <c r="C6" s="55"/>
      <c r="D6" s="55"/>
      <c r="E6" s="55"/>
      <c r="F6" s="55"/>
      <c r="G6" s="55"/>
      <c r="H6" s="55"/>
      <c r="I6" s="55"/>
      <c r="J6" s="192"/>
      <c r="K6" s="193"/>
      <c r="L6" s="193"/>
      <c r="M6" s="193"/>
      <c r="N6" s="193"/>
      <c r="O6" s="193"/>
      <c r="P6" s="193"/>
      <c r="Q6" s="193"/>
      <c r="R6" s="193"/>
      <c r="S6" s="193"/>
      <c r="T6" s="193"/>
      <c r="U6" s="193"/>
      <c r="V6" s="193"/>
      <c r="W6" s="193"/>
      <c r="X6" s="193"/>
      <c r="Y6" s="193"/>
      <c r="Z6" s="193"/>
      <c r="AA6" s="193"/>
      <c r="AB6" s="193"/>
      <c r="AC6" s="194"/>
      <c r="AD6" s="35"/>
      <c r="AE6" s="35"/>
      <c r="AF6" s="35"/>
      <c r="AG6" s="35"/>
      <c r="AH6" s="35"/>
      <c r="AI6" s="35"/>
      <c r="AJ6" s="35"/>
      <c r="AK6" s="35"/>
      <c r="AL6" s="35"/>
      <c r="AM6" s="35"/>
      <c r="AN6" s="35"/>
      <c r="AO6" s="35"/>
      <c r="AP6" s="35"/>
      <c r="AQ6" s="35"/>
      <c r="AR6" s="35"/>
      <c r="AS6" s="35"/>
      <c r="AT6" s="35"/>
      <c r="AU6" s="35"/>
      <c r="AV6" s="35"/>
      <c r="AW6" s="35"/>
      <c r="AX6" s="35"/>
      <c r="AY6" s="35"/>
      <c r="AZ6" s="35"/>
    </row>
    <row r="7" spans="1:54" ht="21.75" customHeight="1">
      <c r="A7" s="6"/>
      <c r="B7" s="41"/>
      <c r="C7" s="6"/>
      <c r="D7" s="6"/>
      <c r="E7" s="6"/>
      <c r="F7" s="6"/>
      <c r="G7" s="6"/>
      <c r="H7" s="6"/>
      <c r="I7" s="6"/>
      <c r="J7" s="6"/>
      <c r="K7" s="6"/>
      <c r="L7" s="6"/>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4"/>
      <c r="AP7" s="44"/>
      <c r="AQ7" s="44"/>
      <c r="AR7" s="44"/>
      <c r="AS7" s="44"/>
      <c r="AT7" s="44"/>
      <c r="AU7" s="44"/>
      <c r="AV7" s="44"/>
      <c r="AW7" s="44"/>
      <c r="AX7" s="17"/>
    </row>
    <row r="8" spans="1:54" ht="9"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17"/>
    </row>
    <row r="9" spans="1:54" ht="15" customHeight="1" thickBot="1">
      <c r="A9" s="6"/>
      <c r="B9" s="6" t="s">
        <v>76</v>
      </c>
      <c r="C9" s="6"/>
      <c r="D9" s="6"/>
      <c r="E9" s="19"/>
      <c r="F9" s="340" t="s">
        <v>57</v>
      </c>
      <c r="G9" s="340"/>
      <c r="H9" s="340"/>
      <c r="I9" s="340"/>
      <c r="J9" s="340"/>
      <c r="K9" s="340"/>
      <c r="L9" s="340"/>
      <c r="M9" s="341"/>
      <c r="N9" s="341"/>
      <c r="O9" s="341"/>
      <c r="P9" s="341"/>
      <c r="Q9" s="341"/>
      <c r="R9" s="341"/>
      <c r="S9" s="340"/>
      <c r="T9" s="340"/>
      <c r="U9" s="340"/>
      <c r="V9" s="340"/>
      <c r="W9" s="340"/>
      <c r="X9" s="340"/>
      <c r="Y9" s="6"/>
      <c r="Z9" s="6"/>
      <c r="AA9" s="6"/>
      <c r="AB9" s="6"/>
      <c r="AC9" s="6"/>
      <c r="AD9" s="6"/>
      <c r="AE9" s="6"/>
      <c r="AF9" s="6"/>
      <c r="AG9" s="6"/>
      <c r="AH9" s="6"/>
      <c r="AI9" s="6"/>
      <c r="AJ9" s="6"/>
      <c r="AK9" s="6"/>
      <c r="AL9" s="6"/>
      <c r="AM9" s="6"/>
      <c r="AN9" s="6"/>
      <c r="AO9" s="6"/>
      <c r="AP9" s="6"/>
      <c r="AQ9" s="6"/>
      <c r="AR9" s="6"/>
      <c r="AS9" s="6"/>
      <c r="AT9" s="6"/>
      <c r="AU9" s="6"/>
      <c r="AV9" s="6"/>
      <c r="AW9" s="6"/>
      <c r="AX9" s="17"/>
    </row>
    <row r="10" spans="1:54" ht="15" customHeight="1">
      <c r="A10" s="6"/>
      <c r="B10" s="342" t="s">
        <v>0</v>
      </c>
      <c r="C10" s="262" t="s">
        <v>46</v>
      </c>
      <c r="D10" s="263"/>
      <c r="E10" s="263"/>
      <c r="F10" s="174"/>
      <c r="G10" s="262" t="s">
        <v>35</v>
      </c>
      <c r="H10" s="265"/>
      <c r="I10" s="265"/>
      <c r="J10" s="265"/>
      <c r="K10" s="265"/>
      <c r="L10" s="266"/>
      <c r="M10" s="277" t="s">
        <v>42</v>
      </c>
      <c r="N10" s="278"/>
      <c r="O10" s="278"/>
      <c r="P10" s="278"/>
      <c r="Q10" s="279"/>
      <c r="R10" s="336" t="s">
        <v>55</v>
      </c>
      <c r="S10" s="272" t="s">
        <v>8</v>
      </c>
      <c r="T10" s="272"/>
      <c r="U10" s="272"/>
      <c r="V10" s="272"/>
      <c r="W10" s="272"/>
      <c r="X10" s="273"/>
      <c r="Y10" s="477" t="s">
        <v>140</v>
      </c>
      <c r="Z10" s="477"/>
      <c r="AA10" s="477"/>
      <c r="AB10" s="477"/>
      <c r="AC10" s="477"/>
      <c r="AD10" s="478" t="s">
        <v>38</v>
      </c>
      <c r="AE10" s="479"/>
      <c r="AF10" s="479"/>
      <c r="AG10" s="479"/>
      <c r="AH10" s="479"/>
      <c r="AI10" s="479"/>
      <c r="AJ10" s="479"/>
      <c r="AK10" s="479"/>
      <c r="AL10" s="479"/>
      <c r="AM10" s="479"/>
      <c r="AN10" s="479"/>
      <c r="AO10" s="479"/>
      <c r="AP10" s="479"/>
      <c r="AQ10" s="479"/>
      <c r="AR10" s="480"/>
      <c r="AS10" s="481" t="s">
        <v>143</v>
      </c>
      <c r="AT10" s="482"/>
      <c r="AU10" s="482"/>
      <c r="AV10" s="482"/>
      <c r="AW10" s="482"/>
      <c r="AX10" s="483"/>
      <c r="AY10" s="483"/>
      <c r="AZ10" s="484"/>
      <c r="BA10" s="485" t="s">
        <v>78</v>
      </c>
    </row>
    <row r="11" spans="1:54" ht="15" customHeight="1">
      <c r="A11" s="6"/>
      <c r="B11" s="343"/>
      <c r="C11" s="210"/>
      <c r="D11" s="264"/>
      <c r="E11" s="264"/>
      <c r="F11" s="175"/>
      <c r="G11" s="267"/>
      <c r="H11" s="268"/>
      <c r="I11" s="268"/>
      <c r="J11" s="268"/>
      <c r="K11" s="268"/>
      <c r="L11" s="269"/>
      <c r="M11" s="280"/>
      <c r="N11" s="281"/>
      <c r="O11" s="281"/>
      <c r="P11" s="281"/>
      <c r="Q11" s="282"/>
      <c r="R11" s="337"/>
      <c r="S11" s="274"/>
      <c r="T11" s="274"/>
      <c r="U11" s="274"/>
      <c r="V11" s="274"/>
      <c r="W11" s="274"/>
      <c r="X11" s="275"/>
      <c r="Y11" s="486"/>
      <c r="Z11" s="486"/>
      <c r="AA11" s="486"/>
      <c r="AB11" s="486"/>
      <c r="AC11" s="486"/>
      <c r="AD11" s="487"/>
      <c r="AE11" s="488"/>
      <c r="AF11" s="488"/>
      <c r="AG11" s="488"/>
      <c r="AH11" s="488"/>
      <c r="AI11" s="488"/>
      <c r="AJ11" s="488"/>
      <c r="AK11" s="488"/>
      <c r="AL11" s="488"/>
      <c r="AM11" s="488"/>
      <c r="AN11" s="488"/>
      <c r="AO11" s="488"/>
      <c r="AP11" s="488"/>
      <c r="AQ11" s="488"/>
      <c r="AR11" s="489"/>
      <c r="AS11" s="490"/>
      <c r="AT11" s="491"/>
      <c r="AU11" s="491"/>
      <c r="AV11" s="491"/>
      <c r="AW11" s="491"/>
      <c r="AX11" s="492"/>
      <c r="AY11" s="492"/>
      <c r="AZ11" s="72"/>
      <c r="BA11" s="493"/>
    </row>
    <row r="12" spans="1:54" ht="15" customHeight="1">
      <c r="A12" s="6"/>
      <c r="B12" s="343"/>
      <c r="C12" s="210"/>
      <c r="D12" s="264"/>
      <c r="E12" s="264"/>
      <c r="F12" s="175"/>
      <c r="G12" s="267"/>
      <c r="H12" s="268"/>
      <c r="I12" s="268"/>
      <c r="J12" s="268"/>
      <c r="K12" s="268"/>
      <c r="L12" s="269"/>
      <c r="M12" s="280"/>
      <c r="N12" s="281"/>
      <c r="O12" s="281"/>
      <c r="P12" s="281"/>
      <c r="Q12" s="282"/>
      <c r="R12" s="334" t="s">
        <v>77</v>
      </c>
      <c r="S12" s="214" t="s">
        <v>7</v>
      </c>
      <c r="T12" s="214"/>
      <c r="U12" s="214"/>
      <c r="V12" s="214"/>
      <c r="W12" s="214"/>
      <c r="X12" s="215"/>
      <c r="Y12" s="486"/>
      <c r="Z12" s="486"/>
      <c r="AA12" s="486"/>
      <c r="AB12" s="486"/>
      <c r="AC12" s="486"/>
      <c r="AD12" s="218" t="s">
        <v>33</v>
      </c>
      <c r="AE12" s="219"/>
      <c r="AF12" s="219"/>
      <c r="AG12" s="219"/>
      <c r="AH12" s="220"/>
      <c r="AI12" s="224" t="s">
        <v>134</v>
      </c>
      <c r="AJ12" s="219"/>
      <c r="AK12" s="219"/>
      <c r="AL12" s="219"/>
      <c r="AM12" s="220"/>
      <c r="AN12" s="226" t="s">
        <v>135</v>
      </c>
      <c r="AO12" s="227"/>
      <c r="AP12" s="227"/>
      <c r="AQ12" s="227"/>
      <c r="AR12" s="228"/>
      <c r="AS12" s="490"/>
      <c r="AT12" s="491"/>
      <c r="AU12" s="491"/>
      <c r="AV12" s="491"/>
      <c r="AW12" s="491"/>
      <c r="AX12" s="494" t="s">
        <v>34</v>
      </c>
      <c r="AY12" s="495"/>
      <c r="AZ12" s="496"/>
      <c r="BA12" s="493"/>
    </row>
    <row r="13" spans="1:54" ht="15" customHeight="1">
      <c r="A13" s="6"/>
      <c r="B13" s="344"/>
      <c r="C13" s="212"/>
      <c r="D13" s="213"/>
      <c r="E13" s="213"/>
      <c r="F13" s="176"/>
      <c r="G13" s="270"/>
      <c r="H13" s="216"/>
      <c r="I13" s="216"/>
      <c r="J13" s="216"/>
      <c r="K13" s="216"/>
      <c r="L13" s="271"/>
      <c r="M13" s="283"/>
      <c r="N13" s="284"/>
      <c r="O13" s="284"/>
      <c r="P13" s="284"/>
      <c r="Q13" s="285"/>
      <c r="R13" s="335"/>
      <c r="S13" s="216"/>
      <c r="T13" s="216"/>
      <c r="U13" s="216"/>
      <c r="V13" s="216"/>
      <c r="W13" s="216"/>
      <c r="X13" s="217"/>
      <c r="Y13" s="497"/>
      <c r="Z13" s="497"/>
      <c r="AA13" s="497"/>
      <c r="AB13" s="497"/>
      <c r="AC13" s="497"/>
      <c r="AD13" s="221"/>
      <c r="AE13" s="222"/>
      <c r="AF13" s="222"/>
      <c r="AG13" s="222"/>
      <c r="AH13" s="223"/>
      <c r="AI13" s="225"/>
      <c r="AJ13" s="222"/>
      <c r="AK13" s="222"/>
      <c r="AL13" s="222"/>
      <c r="AM13" s="223"/>
      <c r="AN13" s="229"/>
      <c r="AO13" s="230"/>
      <c r="AP13" s="230"/>
      <c r="AQ13" s="230"/>
      <c r="AR13" s="231"/>
      <c r="AS13" s="498"/>
      <c r="AT13" s="499"/>
      <c r="AU13" s="499"/>
      <c r="AV13" s="499"/>
      <c r="AW13" s="499"/>
      <c r="AX13" s="500"/>
      <c r="AY13" s="501"/>
      <c r="AZ13" s="502"/>
      <c r="BA13" s="503"/>
    </row>
    <row r="14" spans="1:54" ht="15.75" customHeight="1">
      <c r="A14" s="6"/>
      <c r="B14" s="308">
        <v>1</v>
      </c>
      <c r="C14" s="243"/>
      <c r="D14" s="244"/>
      <c r="E14" s="244"/>
      <c r="F14" s="245"/>
      <c r="G14" s="249" t="s">
        <v>36</v>
      </c>
      <c r="H14" s="250"/>
      <c r="I14" s="250"/>
      <c r="J14" s="250"/>
      <c r="K14" s="250"/>
      <c r="L14" s="250"/>
      <c r="M14" s="348" t="s">
        <v>43</v>
      </c>
      <c r="N14" s="349"/>
      <c r="O14" s="349"/>
      <c r="P14" s="349"/>
      <c r="Q14" s="350"/>
      <c r="R14" s="291"/>
      <c r="S14" s="251"/>
      <c r="T14" s="251"/>
      <c r="U14" s="251"/>
      <c r="V14" s="251"/>
      <c r="W14" s="251"/>
      <c r="X14" s="252"/>
      <c r="Y14" s="504"/>
      <c r="Z14" s="504"/>
      <c r="AA14" s="504"/>
      <c r="AB14" s="504"/>
      <c r="AC14" s="504"/>
      <c r="AD14" s="505"/>
      <c r="AE14" s="506"/>
      <c r="AF14" s="506"/>
      <c r="AG14" s="506"/>
      <c r="AH14" s="507"/>
      <c r="AI14" s="508"/>
      <c r="AJ14" s="509" t="s">
        <v>29</v>
      </c>
      <c r="AK14" s="509"/>
      <c r="AL14" s="509"/>
      <c r="AM14" s="510"/>
      <c r="AN14" s="508"/>
      <c r="AO14" s="504"/>
      <c r="AP14" s="504"/>
      <c r="AQ14" s="504"/>
      <c r="AR14" s="510"/>
      <c r="AS14" s="511"/>
      <c r="AT14" s="77"/>
      <c r="AU14" s="78"/>
      <c r="AV14" s="77"/>
      <c r="AW14" s="79"/>
      <c r="AX14" s="512">
        <f>ROUNDDOWN(MIN(AT16,AT19),-3)</f>
        <v>0</v>
      </c>
      <c r="AY14" s="513"/>
      <c r="AZ14" s="514" t="s">
        <v>2</v>
      </c>
      <c r="BA14" s="515"/>
    </row>
    <row r="15" spans="1:54" ht="15.75" customHeight="1">
      <c r="A15" s="6"/>
      <c r="B15" s="309"/>
      <c r="C15" s="246"/>
      <c r="D15" s="247"/>
      <c r="E15" s="247"/>
      <c r="F15" s="248"/>
      <c r="G15" s="255"/>
      <c r="H15" s="256"/>
      <c r="I15" s="256"/>
      <c r="J15" s="256"/>
      <c r="K15" s="256"/>
      <c r="L15" s="257"/>
      <c r="M15" s="402"/>
      <c r="N15" s="403"/>
      <c r="O15" s="405" t="str">
        <f>IF(M17="","",M15*12)</f>
        <v/>
      </c>
      <c r="P15" s="405"/>
      <c r="Q15" s="406"/>
      <c r="R15" s="292"/>
      <c r="S15" s="253"/>
      <c r="T15" s="253"/>
      <c r="U15" s="253"/>
      <c r="V15" s="253"/>
      <c r="W15" s="253"/>
      <c r="X15" s="254"/>
      <c r="Y15" s="492"/>
      <c r="Z15" s="516">
        <f>Z16*AA17</f>
        <v>0</v>
      </c>
      <c r="AA15" s="516"/>
      <c r="AB15" s="516"/>
      <c r="AC15" s="492" t="s">
        <v>2</v>
      </c>
      <c r="AD15" s="517"/>
      <c r="AE15" s="518">
        <f>AE16*AF17</f>
        <v>0</v>
      </c>
      <c r="AF15" s="518"/>
      <c r="AG15" s="518"/>
      <c r="AH15" s="72" t="s">
        <v>2</v>
      </c>
      <c r="AI15" s="519"/>
      <c r="AJ15" s="520" t="s">
        <v>30</v>
      </c>
      <c r="AK15" s="521"/>
      <c r="AL15" s="521"/>
      <c r="AM15" s="522"/>
      <c r="AN15" s="523"/>
      <c r="AO15" s="516">
        <f>AO16*AP17</f>
        <v>0</v>
      </c>
      <c r="AP15" s="516"/>
      <c r="AQ15" s="516"/>
      <c r="AR15" s="72" t="s">
        <v>2</v>
      </c>
      <c r="AS15" s="524" t="s">
        <v>22</v>
      </c>
      <c r="AT15" s="99" t="s">
        <v>39</v>
      </c>
      <c r="AU15" s="101" t="s">
        <v>40</v>
      </c>
      <c r="AV15" s="101"/>
      <c r="AW15" s="71"/>
      <c r="AX15" s="525"/>
      <c r="AY15" s="371"/>
      <c r="AZ15" s="526"/>
      <c r="BA15" s="493"/>
      <c r="BB15" s="18" t="e">
        <f>YEAR(#REF!)*12+MONTH(#REF!)-YEAR(G15)*12-MONTH(G15)
-IF(DAY(G15+1)=1,IF(DAY(#REF!+1)&gt;1,1),IF(AND(DAY(#REF!+1)&gt;1,
 DAY(#REF!)&lt;DAY(G15)),1))</f>
        <v>#REF!</v>
      </c>
    </row>
    <row r="16" spans="1:54" ht="15.75" customHeight="1">
      <c r="A16" s="6"/>
      <c r="B16" s="309"/>
      <c r="C16" s="246"/>
      <c r="D16" s="247"/>
      <c r="E16" s="247"/>
      <c r="F16" s="248"/>
      <c r="G16" s="62"/>
      <c r="H16" s="63"/>
      <c r="I16" s="63"/>
      <c r="J16" s="63"/>
      <c r="K16" s="63"/>
      <c r="L16" s="63"/>
      <c r="M16" s="365" t="s">
        <v>44</v>
      </c>
      <c r="N16" s="366"/>
      <c r="O16" s="366"/>
      <c r="P16" s="366"/>
      <c r="Q16" s="367"/>
      <c r="R16" s="292"/>
      <c r="S16" s="253"/>
      <c r="T16" s="253"/>
      <c r="U16" s="253"/>
      <c r="V16" s="253"/>
      <c r="W16" s="253"/>
      <c r="X16" s="254"/>
      <c r="Y16" s="492"/>
      <c r="Z16" s="527"/>
      <c r="AA16" s="527"/>
      <c r="AB16" s="528" t="s">
        <v>5</v>
      </c>
      <c r="AC16" s="528"/>
      <c r="AD16" s="529" t="s">
        <v>4</v>
      </c>
      <c r="AE16" s="527"/>
      <c r="AF16" s="527"/>
      <c r="AG16" s="528" t="s">
        <v>5</v>
      </c>
      <c r="AH16" s="530"/>
      <c r="AI16" s="519"/>
      <c r="AJ16" s="531" t="s">
        <v>32</v>
      </c>
      <c r="AK16" s="531"/>
      <c r="AL16" s="532"/>
      <c r="AM16" s="533"/>
      <c r="AN16" s="523" t="s">
        <v>3</v>
      </c>
      <c r="AO16" s="527"/>
      <c r="AP16" s="527"/>
      <c r="AQ16" s="528" t="s">
        <v>5</v>
      </c>
      <c r="AR16" s="530"/>
      <c r="AS16" s="523"/>
      <c r="AT16" s="398"/>
      <c r="AU16" s="398"/>
      <c r="AV16" s="398"/>
      <c r="AW16" s="72" t="s">
        <v>2</v>
      </c>
      <c r="AX16" s="525"/>
      <c r="AY16" s="371"/>
      <c r="AZ16" s="526"/>
      <c r="BA16" s="493"/>
    </row>
    <row r="17" spans="1:54" ht="15.75" customHeight="1">
      <c r="A17" s="16"/>
      <c r="B17" s="309"/>
      <c r="C17" s="246"/>
      <c r="D17" s="247"/>
      <c r="E17" s="247"/>
      <c r="F17" s="248"/>
      <c r="G17" s="232" t="s">
        <v>25</v>
      </c>
      <c r="H17" s="233"/>
      <c r="I17" s="233"/>
      <c r="J17" s="233"/>
      <c r="K17" s="233"/>
      <c r="L17" s="233"/>
      <c r="M17" s="399"/>
      <c r="N17" s="400"/>
      <c r="O17" s="400"/>
      <c r="P17" s="400"/>
      <c r="Q17" s="401"/>
      <c r="R17" s="293"/>
      <c r="S17" s="236"/>
      <c r="T17" s="236"/>
      <c r="U17" s="236"/>
      <c r="V17" s="236"/>
      <c r="W17" s="236"/>
      <c r="X17" s="237"/>
      <c r="Y17" s="492"/>
      <c r="Z17" s="492"/>
      <c r="AA17" s="534"/>
      <c r="AB17" s="528" t="s">
        <v>21</v>
      </c>
      <c r="AC17" s="528"/>
      <c r="AD17" s="535"/>
      <c r="AE17" s="492"/>
      <c r="AF17" s="534"/>
      <c r="AG17" s="528" t="s">
        <v>20</v>
      </c>
      <c r="AH17" s="530"/>
      <c r="AI17" s="523"/>
      <c r="AJ17" s="516">
        <f>AJ18*AK19</f>
        <v>0</v>
      </c>
      <c r="AK17" s="516"/>
      <c r="AL17" s="516"/>
      <c r="AM17" s="72" t="s">
        <v>2</v>
      </c>
      <c r="AN17" s="523"/>
      <c r="AO17" s="492"/>
      <c r="AP17" s="534"/>
      <c r="AQ17" s="528" t="s">
        <v>20</v>
      </c>
      <c r="AR17" s="530"/>
      <c r="AS17" s="523"/>
      <c r="AT17" s="371"/>
      <c r="AU17" s="371"/>
      <c r="AV17" s="371"/>
      <c r="AW17" s="72"/>
      <c r="AX17" s="525"/>
      <c r="AY17" s="371"/>
      <c r="AZ17" s="526"/>
      <c r="BA17" s="493"/>
    </row>
    <row r="18" spans="1:54" ht="15.75" customHeight="1">
      <c r="A18" s="6"/>
      <c r="B18" s="309"/>
      <c r="C18" s="258" t="s">
        <v>6</v>
      </c>
      <c r="D18" s="259"/>
      <c r="E18" s="247"/>
      <c r="F18" s="248"/>
      <c r="G18" s="234"/>
      <c r="H18" s="235"/>
      <c r="I18" s="235"/>
      <c r="J18" s="235"/>
      <c r="K18" s="235"/>
      <c r="L18" s="235"/>
      <c r="M18" s="68"/>
      <c r="N18" s="69"/>
      <c r="O18" s="69"/>
      <c r="P18" s="69"/>
      <c r="Q18" s="70"/>
      <c r="R18" s="294"/>
      <c r="S18" s="236"/>
      <c r="T18" s="236"/>
      <c r="U18" s="236"/>
      <c r="V18" s="236"/>
      <c r="W18" s="236"/>
      <c r="X18" s="237"/>
      <c r="Y18" s="492"/>
      <c r="Z18" s="492"/>
      <c r="AA18" s="492"/>
      <c r="AB18" s="492"/>
      <c r="AC18" s="492"/>
      <c r="AD18" s="536"/>
      <c r="AE18" s="492"/>
      <c r="AF18" s="492"/>
      <c r="AG18" s="492"/>
      <c r="AH18" s="72"/>
      <c r="AI18" s="523" t="s">
        <v>3</v>
      </c>
      <c r="AJ18" s="527"/>
      <c r="AK18" s="527"/>
      <c r="AL18" s="528" t="s">
        <v>5</v>
      </c>
      <c r="AM18" s="530"/>
      <c r="AN18" s="523"/>
      <c r="AO18" s="492"/>
      <c r="AP18" s="492"/>
      <c r="AQ18" s="492"/>
      <c r="AR18" s="72"/>
      <c r="AS18" s="537" t="s">
        <v>24</v>
      </c>
      <c r="AT18" s="380" t="s">
        <v>28</v>
      </c>
      <c r="AU18" s="380"/>
      <c r="AV18" s="380"/>
      <c r="AW18" s="381"/>
      <c r="AX18" s="525"/>
      <c r="AY18" s="371"/>
      <c r="AZ18" s="526"/>
      <c r="BA18" s="493"/>
    </row>
    <row r="19" spans="1:54" ht="15.75" customHeight="1">
      <c r="A19" s="6"/>
      <c r="B19" s="309"/>
      <c r="C19" s="260"/>
      <c r="D19" s="261"/>
      <c r="E19" s="29"/>
      <c r="F19" s="30"/>
      <c r="G19" s="234"/>
      <c r="H19" s="235"/>
      <c r="I19" s="235"/>
      <c r="J19" s="235"/>
      <c r="K19" s="235"/>
      <c r="L19" s="235"/>
      <c r="M19" s="382" t="s">
        <v>45</v>
      </c>
      <c r="N19" s="383"/>
      <c r="O19" s="383"/>
      <c r="P19" s="383"/>
      <c r="Q19" s="384"/>
      <c r="R19" s="292"/>
      <c r="S19" s="236"/>
      <c r="T19" s="236"/>
      <c r="U19" s="236"/>
      <c r="V19" s="236"/>
      <c r="W19" s="236"/>
      <c r="X19" s="237"/>
      <c r="Y19" s="538" t="s">
        <v>27</v>
      </c>
      <c r="Z19" s="539"/>
      <c r="AA19" s="539"/>
      <c r="AB19" s="539"/>
      <c r="AC19" s="539"/>
      <c r="AD19" s="540"/>
      <c r="AE19" s="541"/>
      <c r="AF19" s="541"/>
      <c r="AG19" s="541"/>
      <c r="AH19" s="542"/>
      <c r="AI19" s="523"/>
      <c r="AJ19" s="492"/>
      <c r="AK19" s="534"/>
      <c r="AL19" s="528" t="s">
        <v>20</v>
      </c>
      <c r="AM19" s="530"/>
      <c r="AN19" s="523"/>
      <c r="AO19" s="492"/>
      <c r="AP19" s="492"/>
      <c r="AQ19" s="492"/>
      <c r="AR19" s="72"/>
      <c r="AS19" s="523"/>
      <c r="AT19" s="371">
        <f>ROUNDDOWN(AO15/2,0)</f>
        <v>0</v>
      </c>
      <c r="AU19" s="371"/>
      <c r="AV19" s="371"/>
      <c r="AW19" s="72" t="s">
        <v>2</v>
      </c>
      <c r="AX19" s="525"/>
      <c r="AY19" s="371"/>
      <c r="AZ19" s="526"/>
      <c r="BA19" s="493"/>
    </row>
    <row r="20" spans="1:54" ht="15.75" customHeight="1">
      <c r="A20" s="6"/>
      <c r="B20" s="309"/>
      <c r="C20" s="288" t="s">
        <v>26</v>
      </c>
      <c r="D20" s="289"/>
      <c r="E20" s="289"/>
      <c r="F20" s="290"/>
      <c r="G20" s="255"/>
      <c r="H20" s="256"/>
      <c r="I20" s="256"/>
      <c r="J20" s="256"/>
      <c r="K20" s="256"/>
      <c r="L20" s="257"/>
      <c r="M20" s="372" t="str">
        <f>IF(M17="","",(EDATE(M17,O15)-1))</f>
        <v/>
      </c>
      <c r="N20" s="373"/>
      <c r="O20" s="373"/>
      <c r="P20" s="373"/>
      <c r="Q20" s="374"/>
      <c r="R20" s="292"/>
      <c r="S20" s="236"/>
      <c r="T20" s="236"/>
      <c r="U20" s="236"/>
      <c r="V20" s="236"/>
      <c r="W20" s="236"/>
      <c r="X20" s="237"/>
      <c r="Y20" s="543"/>
      <c r="Z20" s="544"/>
      <c r="AA20" s="544"/>
      <c r="AB20" s="544"/>
      <c r="AC20" s="543"/>
      <c r="AD20" s="540"/>
      <c r="AE20" s="541"/>
      <c r="AF20" s="541"/>
      <c r="AG20" s="541"/>
      <c r="AH20" s="542"/>
      <c r="AI20" s="519"/>
      <c r="AJ20" s="492"/>
      <c r="AK20" s="492"/>
      <c r="AL20" s="492"/>
      <c r="AM20" s="522"/>
      <c r="AN20" s="523"/>
      <c r="AO20" s="492"/>
      <c r="AP20" s="492"/>
      <c r="AQ20" s="492"/>
      <c r="AR20" s="72"/>
      <c r="AS20" s="523"/>
      <c r="AT20" s="73"/>
      <c r="AU20" s="106"/>
      <c r="AV20" s="106"/>
      <c r="AW20" s="72"/>
      <c r="AX20" s="525"/>
      <c r="AY20" s="371"/>
      <c r="AZ20" s="526"/>
      <c r="BA20" s="493"/>
    </row>
    <row r="21" spans="1:54" ht="15.75" customHeight="1">
      <c r="A21" s="6"/>
      <c r="B21" s="310"/>
      <c r="C21" s="286"/>
      <c r="D21" s="287"/>
      <c r="E21" s="31"/>
      <c r="F21" s="32"/>
      <c r="G21" s="53"/>
      <c r="H21" s="52"/>
      <c r="I21" s="52"/>
      <c r="J21" s="52"/>
      <c r="K21" s="52"/>
      <c r="L21" s="52"/>
      <c r="M21" s="65"/>
      <c r="N21" s="66"/>
      <c r="O21" s="66"/>
      <c r="P21" s="66"/>
      <c r="Q21" s="67"/>
      <c r="R21" s="295"/>
      <c r="S21" s="238"/>
      <c r="T21" s="238"/>
      <c r="U21" s="238"/>
      <c r="V21" s="238"/>
      <c r="W21" s="238"/>
      <c r="X21" s="239"/>
      <c r="Y21" s="545"/>
      <c r="Z21" s="545"/>
      <c r="AA21" s="545"/>
      <c r="AB21" s="545"/>
      <c r="AC21" s="545"/>
      <c r="AD21" s="546"/>
      <c r="AE21" s="547"/>
      <c r="AF21" s="547"/>
      <c r="AG21" s="547"/>
      <c r="AH21" s="548"/>
      <c r="AI21" s="549"/>
      <c r="AJ21" s="550" t="s">
        <v>31</v>
      </c>
      <c r="AK21" s="551" t="s">
        <v>14</v>
      </c>
      <c r="AL21" s="551"/>
      <c r="AM21" s="76"/>
      <c r="AN21" s="549"/>
      <c r="AO21" s="75"/>
      <c r="AP21" s="75"/>
      <c r="AQ21" s="75"/>
      <c r="AR21" s="76"/>
      <c r="AS21" s="549"/>
      <c r="AT21" s="75"/>
      <c r="AU21" s="75"/>
      <c r="AV21" s="75"/>
      <c r="AW21" s="76"/>
      <c r="AX21" s="552"/>
      <c r="AY21" s="553"/>
      <c r="AZ21" s="554"/>
      <c r="BA21" s="503"/>
    </row>
    <row r="22" spans="1:54" ht="15.75" customHeight="1">
      <c r="A22" s="6"/>
      <c r="B22" s="308">
        <v>2</v>
      </c>
      <c r="C22" s="243"/>
      <c r="D22" s="244"/>
      <c r="E22" s="244"/>
      <c r="F22" s="245"/>
      <c r="G22" s="249" t="s">
        <v>36</v>
      </c>
      <c r="H22" s="250"/>
      <c r="I22" s="250"/>
      <c r="J22" s="250"/>
      <c r="K22" s="250"/>
      <c r="L22" s="250"/>
      <c r="M22" s="348" t="s">
        <v>43</v>
      </c>
      <c r="N22" s="349"/>
      <c r="O22" s="349"/>
      <c r="P22" s="349"/>
      <c r="Q22" s="350"/>
      <c r="R22" s="291"/>
      <c r="S22" s="251"/>
      <c r="T22" s="251"/>
      <c r="U22" s="251"/>
      <c r="V22" s="251"/>
      <c r="W22" s="251"/>
      <c r="X22" s="252"/>
      <c r="Y22" s="504"/>
      <c r="Z22" s="504"/>
      <c r="AA22" s="504"/>
      <c r="AB22" s="504"/>
      <c r="AC22" s="504"/>
      <c r="AD22" s="505"/>
      <c r="AE22" s="506"/>
      <c r="AF22" s="506"/>
      <c r="AG22" s="506"/>
      <c r="AH22" s="507"/>
      <c r="AI22" s="523"/>
      <c r="AJ22" s="509" t="s">
        <v>29</v>
      </c>
      <c r="AK22" s="509"/>
      <c r="AL22" s="509"/>
      <c r="AM22" s="72"/>
      <c r="AN22" s="508"/>
      <c r="AO22" s="504"/>
      <c r="AP22" s="504"/>
      <c r="AQ22" s="504"/>
      <c r="AR22" s="510"/>
      <c r="AS22" s="511"/>
      <c r="AT22" s="77"/>
      <c r="AU22" s="78"/>
      <c r="AV22" s="77"/>
      <c r="AW22" s="79"/>
      <c r="AX22" s="512">
        <f>ROUNDDOWN(MIN(AT24,AT27),-3)</f>
        <v>0</v>
      </c>
      <c r="AY22" s="513"/>
      <c r="AZ22" s="514" t="s">
        <v>9</v>
      </c>
      <c r="BA22" s="515"/>
    </row>
    <row r="23" spans="1:54" ht="15.75" customHeight="1">
      <c r="A23" s="6"/>
      <c r="B23" s="309"/>
      <c r="C23" s="246"/>
      <c r="D23" s="247"/>
      <c r="E23" s="247"/>
      <c r="F23" s="248"/>
      <c r="G23" s="255"/>
      <c r="H23" s="256"/>
      <c r="I23" s="256"/>
      <c r="J23" s="256"/>
      <c r="K23" s="256"/>
      <c r="L23" s="257"/>
      <c r="M23" s="402"/>
      <c r="N23" s="403"/>
      <c r="O23" s="405" t="str">
        <f>IF(M25="","",M23*12)</f>
        <v/>
      </c>
      <c r="P23" s="405"/>
      <c r="Q23" s="406"/>
      <c r="R23" s="292"/>
      <c r="S23" s="253"/>
      <c r="T23" s="253"/>
      <c r="U23" s="253"/>
      <c r="V23" s="253"/>
      <c r="W23" s="253"/>
      <c r="X23" s="254"/>
      <c r="Y23" s="492"/>
      <c r="Z23" s="516">
        <f>Z24*AA25</f>
        <v>0</v>
      </c>
      <c r="AA23" s="516"/>
      <c r="AB23" s="516"/>
      <c r="AC23" s="492" t="s">
        <v>9</v>
      </c>
      <c r="AD23" s="517"/>
      <c r="AE23" s="516">
        <f>AE24*AF25</f>
        <v>0</v>
      </c>
      <c r="AF23" s="516"/>
      <c r="AG23" s="516"/>
      <c r="AH23" s="72" t="s">
        <v>9</v>
      </c>
      <c r="AI23" s="519"/>
      <c r="AJ23" s="520" t="s">
        <v>30</v>
      </c>
      <c r="AK23" s="521" t="s">
        <v>14</v>
      </c>
      <c r="AL23" s="521"/>
      <c r="AM23" s="522"/>
      <c r="AN23" s="523"/>
      <c r="AO23" s="516">
        <f>AO24*AP25</f>
        <v>0</v>
      </c>
      <c r="AP23" s="516"/>
      <c r="AQ23" s="516"/>
      <c r="AR23" s="72" t="s">
        <v>9</v>
      </c>
      <c r="AS23" s="524" t="s">
        <v>22</v>
      </c>
      <c r="AT23" s="99" t="s">
        <v>39</v>
      </c>
      <c r="AU23" s="101" t="s">
        <v>40</v>
      </c>
      <c r="AV23" s="101"/>
      <c r="AW23" s="71"/>
      <c r="AX23" s="525"/>
      <c r="AY23" s="371"/>
      <c r="AZ23" s="526"/>
      <c r="BA23" s="493"/>
      <c r="BB23" s="18" t="e">
        <f>YEAR(#REF!)*12+MONTH(#REF!)-YEAR(G23)*12-MONTH(G23)
-IF(DAY(G23+1)=1,IF(DAY(#REF!+1)&gt;1,1),IF(AND(DAY(#REF!+1)&gt;1,
 DAY(#REF!)&lt;DAY(G23)),1))</f>
        <v>#REF!</v>
      </c>
    </row>
    <row r="24" spans="1:54" ht="15.75" customHeight="1">
      <c r="A24" s="6"/>
      <c r="B24" s="309"/>
      <c r="C24" s="246"/>
      <c r="D24" s="247"/>
      <c r="E24" s="247"/>
      <c r="F24" s="248"/>
      <c r="G24" s="62"/>
      <c r="H24" s="63"/>
      <c r="I24" s="63"/>
      <c r="J24" s="63"/>
      <c r="K24" s="63"/>
      <c r="L24" s="63"/>
      <c r="M24" s="365" t="s">
        <v>44</v>
      </c>
      <c r="N24" s="366"/>
      <c r="O24" s="366"/>
      <c r="P24" s="366"/>
      <c r="Q24" s="367"/>
      <c r="R24" s="292"/>
      <c r="S24" s="253"/>
      <c r="T24" s="253"/>
      <c r="U24" s="253"/>
      <c r="V24" s="253"/>
      <c r="W24" s="253"/>
      <c r="X24" s="254"/>
      <c r="Y24" s="492"/>
      <c r="Z24" s="527"/>
      <c r="AA24" s="527"/>
      <c r="AB24" s="528" t="s">
        <v>11</v>
      </c>
      <c r="AC24" s="528"/>
      <c r="AD24" s="529" t="s">
        <v>10</v>
      </c>
      <c r="AE24" s="527"/>
      <c r="AF24" s="527"/>
      <c r="AG24" s="528" t="s">
        <v>11</v>
      </c>
      <c r="AH24" s="530"/>
      <c r="AI24" s="519"/>
      <c r="AJ24" s="531" t="s">
        <v>32</v>
      </c>
      <c r="AK24" s="531"/>
      <c r="AL24" s="532"/>
      <c r="AM24" s="533"/>
      <c r="AN24" s="523" t="s">
        <v>12</v>
      </c>
      <c r="AO24" s="527"/>
      <c r="AP24" s="527"/>
      <c r="AQ24" s="528" t="s">
        <v>11</v>
      </c>
      <c r="AR24" s="530"/>
      <c r="AS24" s="523"/>
      <c r="AT24" s="398"/>
      <c r="AU24" s="398"/>
      <c r="AV24" s="398"/>
      <c r="AW24" s="72" t="s">
        <v>2</v>
      </c>
      <c r="AX24" s="525"/>
      <c r="AY24" s="371"/>
      <c r="AZ24" s="526"/>
      <c r="BA24" s="493"/>
    </row>
    <row r="25" spans="1:54" ht="15.75" customHeight="1">
      <c r="A25" s="16"/>
      <c r="B25" s="309"/>
      <c r="C25" s="246"/>
      <c r="D25" s="247"/>
      <c r="E25" s="247"/>
      <c r="F25" s="248"/>
      <c r="G25" s="232" t="s">
        <v>25</v>
      </c>
      <c r="H25" s="233"/>
      <c r="I25" s="233"/>
      <c r="J25" s="233"/>
      <c r="K25" s="233"/>
      <c r="L25" s="233"/>
      <c r="M25" s="399"/>
      <c r="N25" s="400"/>
      <c r="O25" s="400"/>
      <c r="P25" s="400"/>
      <c r="Q25" s="401"/>
      <c r="R25" s="293"/>
      <c r="S25" s="236"/>
      <c r="T25" s="236"/>
      <c r="U25" s="236"/>
      <c r="V25" s="236"/>
      <c r="W25" s="236"/>
      <c r="X25" s="237"/>
      <c r="Y25" s="492"/>
      <c r="Z25" s="492"/>
      <c r="AA25" s="534"/>
      <c r="AB25" s="528" t="s">
        <v>21</v>
      </c>
      <c r="AC25" s="528"/>
      <c r="AD25" s="535"/>
      <c r="AE25" s="492"/>
      <c r="AF25" s="534"/>
      <c r="AG25" s="528" t="s">
        <v>20</v>
      </c>
      <c r="AH25" s="530"/>
      <c r="AI25" s="523"/>
      <c r="AJ25" s="516">
        <f>AJ26*AK27</f>
        <v>0</v>
      </c>
      <c r="AK25" s="516"/>
      <c r="AL25" s="516"/>
      <c r="AM25" s="72" t="s">
        <v>2</v>
      </c>
      <c r="AN25" s="523"/>
      <c r="AO25" s="492"/>
      <c r="AP25" s="534"/>
      <c r="AQ25" s="528" t="s">
        <v>20</v>
      </c>
      <c r="AR25" s="530"/>
      <c r="AS25" s="523"/>
      <c r="AT25" s="371"/>
      <c r="AU25" s="371"/>
      <c r="AV25" s="371"/>
      <c r="AW25" s="72"/>
      <c r="AX25" s="525"/>
      <c r="AY25" s="371"/>
      <c r="AZ25" s="526"/>
      <c r="BA25" s="493"/>
    </row>
    <row r="26" spans="1:54" ht="15.75" customHeight="1">
      <c r="A26" s="6"/>
      <c r="B26" s="309"/>
      <c r="C26" s="258" t="s">
        <v>6</v>
      </c>
      <c r="D26" s="259"/>
      <c r="E26" s="247"/>
      <c r="F26" s="248"/>
      <c r="G26" s="234"/>
      <c r="H26" s="235"/>
      <c r="I26" s="235"/>
      <c r="J26" s="235"/>
      <c r="K26" s="235"/>
      <c r="L26" s="235"/>
      <c r="M26" s="68"/>
      <c r="N26" s="69"/>
      <c r="O26" s="69"/>
      <c r="P26" s="69"/>
      <c r="Q26" s="70"/>
      <c r="R26" s="294"/>
      <c r="S26" s="236"/>
      <c r="T26" s="236"/>
      <c r="U26" s="236"/>
      <c r="V26" s="236"/>
      <c r="W26" s="236"/>
      <c r="X26" s="237"/>
      <c r="Y26" s="492"/>
      <c r="Z26" s="492"/>
      <c r="AA26" s="492"/>
      <c r="AB26" s="492"/>
      <c r="AC26" s="492"/>
      <c r="AD26" s="536"/>
      <c r="AE26" s="492"/>
      <c r="AF26" s="492"/>
      <c r="AG26" s="492"/>
      <c r="AH26" s="72"/>
      <c r="AI26" s="523" t="s">
        <v>3</v>
      </c>
      <c r="AJ26" s="527"/>
      <c r="AK26" s="527"/>
      <c r="AL26" s="528" t="s">
        <v>5</v>
      </c>
      <c r="AM26" s="530"/>
      <c r="AN26" s="523"/>
      <c r="AO26" s="492"/>
      <c r="AP26" s="492"/>
      <c r="AQ26" s="492"/>
      <c r="AR26" s="72"/>
      <c r="AS26" s="537" t="s">
        <v>24</v>
      </c>
      <c r="AT26" s="380" t="s">
        <v>28</v>
      </c>
      <c r="AU26" s="380"/>
      <c r="AV26" s="380"/>
      <c r="AW26" s="381"/>
      <c r="AX26" s="525"/>
      <c r="AY26" s="371"/>
      <c r="AZ26" s="526"/>
      <c r="BA26" s="493"/>
    </row>
    <row r="27" spans="1:54" ht="13.9" customHeight="1">
      <c r="A27" s="6"/>
      <c r="B27" s="309"/>
      <c r="C27" s="260"/>
      <c r="D27" s="261"/>
      <c r="E27" s="29"/>
      <c r="F27" s="30"/>
      <c r="G27" s="234"/>
      <c r="H27" s="235"/>
      <c r="I27" s="235"/>
      <c r="J27" s="235"/>
      <c r="K27" s="235"/>
      <c r="L27" s="235"/>
      <c r="M27" s="382" t="s">
        <v>45</v>
      </c>
      <c r="N27" s="383"/>
      <c r="O27" s="383"/>
      <c r="P27" s="383"/>
      <c r="Q27" s="384"/>
      <c r="R27" s="292"/>
      <c r="S27" s="236"/>
      <c r="T27" s="236"/>
      <c r="U27" s="236"/>
      <c r="V27" s="236"/>
      <c r="W27" s="236"/>
      <c r="X27" s="237"/>
      <c r="Y27" s="538" t="s">
        <v>27</v>
      </c>
      <c r="Z27" s="539"/>
      <c r="AA27" s="539"/>
      <c r="AB27" s="539"/>
      <c r="AC27" s="539"/>
      <c r="AD27" s="540"/>
      <c r="AE27" s="541"/>
      <c r="AF27" s="541"/>
      <c r="AG27" s="541"/>
      <c r="AH27" s="542"/>
      <c r="AI27" s="523"/>
      <c r="AJ27" s="492"/>
      <c r="AK27" s="534"/>
      <c r="AL27" s="528" t="s">
        <v>20</v>
      </c>
      <c r="AM27" s="530"/>
      <c r="AN27" s="523"/>
      <c r="AO27" s="492"/>
      <c r="AP27" s="492"/>
      <c r="AQ27" s="492"/>
      <c r="AR27" s="72"/>
      <c r="AS27" s="523"/>
      <c r="AT27" s="371">
        <f>ROUNDDOWN(AO23/2,0)</f>
        <v>0</v>
      </c>
      <c r="AU27" s="371"/>
      <c r="AV27" s="371"/>
      <c r="AW27" s="72" t="s">
        <v>2</v>
      </c>
      <c r="AX27" s="525"/>
      <c r="AY27" s="371"/>
      <c r="AZ27" s="526"/>
      <c r="BA27" s="493"/>
    </row>
    <row r="28" spans="1:54" ht="15.75" customHeight="1">
      <c r="A28" s="6"/>
      <c r="B28" s="309"/>
      <c r="C28" s="288" t="s">
        <v>26</v>
      </c>
      <c r="D28" s="289"/>
      <c r="E28" s="289"/>
      <c r="F28" s="290"/>
      <c r="G28" s="255"/>
      <c r="H28" s="256"/>
      <c r="I28" s="256"/>
      <c r="J28" s="256"/>
      <c r="K28" s="256"/>
      <c r="L28" s="257"/>
      <c r="M28" s="372" t="str">
        <f>IF(M25="","",(EDATE(M25,O23)-1))</f>
        <v/>
      </c>
      <c r="N28" s="373"/>
      <c r="O28" s="373"/>
      <c r="P28" s="373"/>
      <c r="Q28" s="374"/>
      <c r="R28" s="292"/>
      <c r="S28" s="236"/>
      <c r="T28" s="236"/>
      <c r="U28" s="236"/>
      <c r="V28" s="236"/>
      <c r="W28" s="236"/>
      <c r="X28" s="237"/>
      <c r="Y28" s="543"/>
      <c r="Z28" s="544"/>
      <c r="AA28" s="544"/>
      <c r="AB28" s="544"/>
      <c r="AC28" s="543"/>
      <c r="AD28" s="540"/>
      <c r="AE28" s="541"/>
      <c r="AF28" s="541"/>
      <c r="AG28" s="541"/>
      <c r="AH28" s="542"/>
      <c r="AI28" s="519"/>
      <c r="AJ28" s="492"/>
      <c r="AK28" s="492"/>
      <c r="AL28" s="492"/>
      <c r="AM28" s="522"/>
      <c r="AN28" s="523"/>
      <c r="AO28" s="492"/>
      <c r="AP28" s="492"/>
      <c r="AQ28" s="492"/>
      <c r="AR28" s="72"/>
      <c r="AS28" s="523"/>
      <c r="AT28" s="73"/>
      <c r="AU28" s="106"/>
      <c r="AV28" s="106"/>
      <c r="AW28" s="72"/>
      <c r="AX28" s="525"/>
      <c r="AY28" s="371"/>
      <c r="AZ28" s="526"/>
      <c r="BA28" s="493"/>
    </row>
    <row r="29" spans="1:54" ht="15.75" customHeight="1">
      <c r="A29" s="6"/>
      <c r="B29" s="310"/>
      <c r="C29" s="286"/>
      <c r="D29" s="287"/>
      <c r="E29" s="31"/>
      <c r="F29" s="32"/>
      <c r="G29" s="53"/>
      <c r="H29" s="52"/>
      <c r="I29" s="52"/>
      <c r="J29" s="52"/>
      <c r="K29" s="52"/>
      <c r="L29" s="52"/>
      <c r="M29" s="65"/>
      <c r="N29" s="66"/>
      <c r="O29" s="66"/>
      <c r="P29" s="66"/>
      <c r="Q29" s="67"/>
      <c r="R29" s="295"/>
      <c r="S29" s="238"/>
      <c r="T29" s="238"/>
      <c r="U29" s="238"/>
      <c r="V29" s="238"/>
      <c r="W29" s="238"/>
      <c r="X29" s="239"/>
      <c r="Y29" s="545"/>
      <c r="Z29" s="545"/>
      <c r="AA29" s="545"/>
      <c r="AB29" s="545"/>
      <c r="AC29" s="545"/>
      <c r="AD29" s="546"/>
      <c r="AE29" s="547"/>
      <c r="AF29" s="547"/>
      <c r="AG29" s="547"/>
      <c r="AH29" s="548"/>
      <c r="AI29" s="549"/>
      <c r="AJ29" s="550" t="s">
        <v>31</v>
      </c>
      <c r="AK29" s="551"/>
      <c r="AL29" s="551"/>
      <c r="AM29" s="76"/>
      <c r="AN29" s="549"/>
      <c r="AO29" s="75"/>
      <c r="AP29" s="75"/>
      <c r="AQ29" s="75"/>
      <c r="AR29" s="76"/>
      <c r="AS29" s="549"/>
      <c r="AT29" s="75"/>
      <c r="AU29" s="75"/>
      <c r="AV29" s="75"/>
      <c r="AW29" s="76"/>
      <c r="AX29" s="552"/>
      <c r="AY29" s="553"/>
      <c r="AZ29" s="554"/>
      <c r="BA29" s="503"/>
    </row>
    <row r="30" spans="1:54" ht="15.75" customHeight="1">
      <c r="A30" s="6"/>
      <c r="B30" s="308">
        <v>3</v>
      </c>
      <c r="C30" s="243"/>
      <c r="D30" s="244"/>
      <c r="E30" s="244"/>
      <c r="F30" s="245"/>
      <c r="G30" s="249" t="s">
        <v>36</v>
      </c>
      <c r="H30" s="250"/>
      <c r="I30" s="250"/>
      <c r="J30" s="250"/>
      <c r="K30" s="250"/>
      <c r="L30" s="250"/>
      <c r="M30" s="348" t="s">
        <v>43</v>
      </c>
      <c r="N30" s="349"/>
      <c r="O30" s="349"/>
      <c r="P30" s="349"/>
      <c r="Q30" s="350"/>
      <c r="R30" s="291"/>
      <c r="S30" s="251"/>
      <c r="T30" s="251"/>
      <c r="U30" s="251"/>
      <c r="V30" s="251"/>
      <c r="W30" s="251"/>
      <c r="X30" s="252"/>
      <c r="Y30" s="504"/>
      <c r="Z30" s="504"/>
      <c r="AA30" s="504"/>
      <c r="AB30" s="504"/>
      <c r="AC30" s="504"/>
      <c r="AD30" s="505"/>
      <c r="AE30" s="506"/>
      <c r="AF30" s="506"/>
      <c r="AG30" s="506"/>
      <c r="AH30" s="507"/>
      <c r="AI30" s="523"/>
      <c r="AJ30" s="509" t="s">
        <v>29</v>
      </c>
      <c r="AK30" s="509"/>
      <c r="AL30" s="509"/>
      <c r="AM30" s="72"/>
      <c r="AN30" s="508"/>
      <c r="AO30" s="504"/>
      <c r="AP30" s="504"/>
      <c r="AQ30" s="504"/>
      <c r="AR30" s="510"/>
      <c r="AS30" s="511"/>
      <c r="AT30" s="77"/>
      <c r="AU30" s="78"/>
      <c r="AV30" s="77"/>
      <c r="AW30" s="79"/>
      <c r="AX30" s="512">
        <f>ROUNDDOWN(MIN(AT32,AT35),-3)</f>
        <v>0</v>
      </c>
      <c r="AY30" s="513"/>
      <c r="AZ30" s="514" t="s">
        <v>9</v>
      </c>
      <c r="BA30" s="515"/>
    </row>
    <row r="31" spans="1:54" ht="15.75" customHeight="1">
      <c r="A31" s="6"/>
      <c r="B31" s="309"/>
      <c r="C31" s="246"/>
      <c r="D31" s="247"/>
      <c r="E31" s="247"/>
      <c r="F31" s="248"/>
      <c r="G31" s="255"/>
      <c r="H31" s="256"/>
      <c r="I31" s="256"/>
      <c r="J31" s="256"/>
      <c r="K31" s="256"/>
      <c r="L31" s="257"/>
      <c r="M31" s="402"/>
      <c r="N31" s="403"/>
      <c r="O31" s="405" t="str">
        <f>IF(M33="","",M31*12)</f>
        <v/>
      </c>
      <c r="P31" s="405"/>
      <c r="Q31" s="406"/>
      <c r="R31" s="292"/>
      <c r="S31" s="253"/>
      <c r="T31" s="253"/>
      <c r="U31" s="253"/>
      <c r="V31" s="253"/>
      <c r="W31" s="253"/>
      <c r="X31" s="254"/>
      <c r="Y31" s="492"/>
      <c r="Z31" s="516">
        <f>Z32*AA33</f>
        <v>0</v>
      </c>
      <c r="AA31" s="516"/>
      <c r="AB31" s="516"/>
      <c r="AC31" s="492" t="s">
        <v>9</v>
      </c>
      <c r="AD31" s="517"/>
      <c r="AE31" s="518">
        <f>AE32*AF33</f>
        <v>0</v>
      </c>
      <c r="AF31" s="518"/>
      <c r="AG31" s="518"/>
      <c r="AH31" s="72" t="s">
        <v>9</v>
      </c>
      <c r="AI31" s="519"/>
      <c r="AJ31" s="520" t="s">
        <v>30</v>
      </c>
      <c r="AK31" s="521" t="s">
        <v>14</v>
      </c>
      <c r="AL31" s="521"/>
      <c r="AM31" s="522"/>
      <c r="AN31" s="523"/>
      <c r="AO31" s="516">
        <f>AO32*AP33</f>
        <v>0</v>
      </c>
      <c r="AP31" s="516"/>
      <c r="AQ31" s="516"/>
      <c r="AR31" s="72" t="s">
        <v>9</v>
      </c>
      <c r="AS31" s="524" t="s">
        <v>22</v>
      </c>
      <c r="AT31" s="99" t="s">
        <v>39</v>
      </c>
      <c r="AU31" s="101" t="s">
        <v>40</v>
      </c>
      <c r="AV31" s="101"/>
      <c r="AW31" s="71"/>
      <c r="AX31" s="525"/>
      <c r="AY31" s="371"/>
      <c r="AZ31" s="526"/>
      <c r="BA31" s="493"/>
      <c r="BB31" s="18" t="e">
        <f>YEAR(#REF!)*12+MONTH(#REF!)-YEAR(G31)*12-MONTH(G31)
-IF(DAY(G31+1)=1,IF(DAY(#REF!+1)&gt;1,1),IF(AND(DAY(#REF!+1)&gt;1,
 DAY(#REF!)&lt;DAY(G31)),1))</f>
        <v>#REF!</v>
      </c>
    </row>
    <row r="32" spans="1:54" ht="15.75" customHeight="1">
      <c r="A32" s="6"/>
      <c r="B32" s="309"/>
      <c r="C32" s="246"/>
      <c r="D32" s="247"/>
      <c r="E32" s="247"/>
      <c r="F32" s="248"/>
      <c r="G32" s="62"/>
      <c r="H32" s="63"/>
      <c r="I32" s="63"/>
      <c r="J32" s="63"/>
      <c r="K32" s="63"/>
      <c r="L32" s="63"/>
      <c r="M32" s="365" t="s">
        <v>44</v>
      </c>
      <c r="N32" s="366"/>
      <c r="O32" s="366"/>
      <c r="P32" s="366"/>
      <c r="Q32" s="367"/>
      <c r="R32" s="292"/>
      <c r="S32" s="253"/>
      <c r="T32" s="253"/>
      <c r="U32" s="253"/>
      <c r="V32" s="253"/>
      <c r="W32" s="253"/>
      <c r="X32" s="254"/>
      <c r="Y32" s="492"/>
      <c r="Z32" s="527"/>
      <c r="AA32" s="527"/>
      <c r="AB32" s="528" t="s">
        <v>11</v>
      </c>
      <c r="AC32" s="528"/>
      <c r="AD32" s="529" t="s">
        <v>10</v>
      </c>
      <c r="AE32" s="527"/>
      <c r="AF32" s="527"/>
      <c r="AG32" s="528" t="s">
        <v>11</v>
      </c>
      <c r="AH32" s="530"/>
      <c r="AI32" s="519"/>
      <c r="AJ32" s="531" t="s">
        <v>32</v>
      </c>
      <c r="AK32" s="531"/>
      <c r="AL32" s="532"/>
      <c r="AM32" s="533"/>
      <c r="AN32" s="523" t="s">
        <v>12</v>
      </c>
      <c r="AO32" s="527"/>
      <c r="AP32" s="527"/>
      <c r="AQ32" s="528" t="s">
        <v>11</v>
      </c>
      <c r="AR32" s="530"/>
      <c r="AS32" s="523"/>
      <c r="AT32" s="398"/>
      <c r="AU32" s="398"/>
      <c r="AV32" s="398"/>
      <c r="AW32" s="72" t="s">
        <v>2</v>
      </c>
      <c r="AX32" s="525"/>
      <c r="AY32" s="371"/>
      <c r="AZ32" s="526"/>
      <c r="BA32" s="493"/>
    </row>
    <row r="33" spans="1:53" ht="15.75" customHeight="1">
      <c r="A33" s="16"/>
      <c r="B33" s="309"/>
      <c r="C33" s="246"/>
      <c r="D33" s="247"/>
      <c r="E33" s="247"/>
      <c r="F33" s="248"/>
      <c r="G33" s="232" t="s">
        <v>25</v>
      </c>
      <c r="H33" s="233"/>
      <c r="I33" s="233"/>
      <c r="J33" s="233"/>
      <c r="K33" s="233"/>
      <c r="L33" s="233"/>
      <c r="M33" s="399"/>
      <c r="N33" s="400"/>
      <c r="O33" s="400"/>
      <c r="P33" s="400"/>
      <c r="Q33" s="401"/>
      <c r="R33" s="293"/>
      <c r="S33" s="236"/>
      <c r="T33" s="236"/>
      <c r="U33" s="236"/>
      <c r="V33" s="236"/>
      <c r="W33" s="236"/>
      <c r="X33" s="237"/>
      <c r="Y33" s="492"/>
      <c r="Z33" s="492"/>
      <c r="AA33" s="534"/>
      <c r="AB33" s="528" t="s">
        <v>21</v>
      </c>
      <c r="AC33" s="528"/>
      <c r="AD33" s="535"/>
      <c r="AE33" s="492"/>
      <c r="AF33" s="534"/>
      <c r="AG33" s="528" t="s">
        <v>20</v>
      </c>
      <c r="AH33" s="530"/>
      <c r="AI33" s="523"/>
      <c r="AJ33" s="516">
        <f>AJ34*AK35</f>
        <v>0</v>
      </c>
      <c r="AK33" s="516"/>
      <c r="AL33" s="516"/>
      <c r="AM33" s="72" t="s">
        <v>2</v>
      </c>
      <c r="AN33" s="523"/>
      <c r="AO33" s="492"/>
      <c r="AP33" s="534"/>
      <c r="AQ33" s="528" t="s">
        <v>20</v>
      </c>
      <c r="AR33" s="530"/>
      <c r="AS33" s="523"/>
      <c r="AT33" s="371"/>
      <c r="AU33" s="371"/>
      <c r="AV33" s="371"/>
      <c r="AW33" s="72"/>
      <c r="AX33" s="525"/>
      <c r="AY33" s="371"/>
      <c r="AZ33" s="526"/>
      <c r="BA33" s="493"/>
    </row>
    <row r="34" spans="1:53" ht="15.75" customHeight="1">
      <c r="A34" s="6"/>
      <c r="B34" s="309"/>
      <c r="C34" s="258" t="s">
        <v>6</v>
      </c>
      <c r="D34" s="259"/>
      <c r="E34" s="247"/>
      <c r="F34" s="248"/>
      <c r="G34" s="234"/>
      <c r="H34" s="235"/>
      <c r="I34" s="235"/>
      <c r="J34" s="235"/>
      <c r="K34" s="235"/>
      <c r="L34" s="235"/>
      <c r="M34" s="68"/>
      <c r="N34" s="69"/>
      <c r="O34" s="69"/>
      <c r="P34" s="69"/>
      <c r="Q34" s="70"/>
      <c r="R34" s="294"/>
      <c r="S34" s="236"/>
      <c r="T34" s="236"/>
      <c r="U34" s="236"/>
      <c r="V34" s="236"/>
      <c r="W34" s="236"/>
      <c r="X34" s="237"/>
      <c r="Y34" s="492"/>
      <c r="Z34" s="492"/>
      <c r="AA34" s="492"/>
      <c r="AB34" s="492"/>
      <c r="AC34" s="492"/>
      <c r="AD34" s="536"/>
      <c r="AE34" s="492"/>
      <c r="AF34" s="492"/>
      <c r="AG34" s="492"/>
      <c r="AH34" s="72"/>
      <c r="AI34" s="523" t="s">
        <v>3</v>
      </c>
      <c r="AJ34" s="527"/>
      <c r="AK34" s="527"/>
      <c r="AL34" s="528" t="s">
        <v>5</v>
      </c>
      <c r="AM34" s="530"/>
      <c r="AN34" s="523"/>
      <c r="AO34" s="492"/>
      <c r="AP34" s="492"/>
      <c r="AQ34" s="492"/>
      <c r="AR34" s="72"/>
      <c r="AS34" s="537" t="s">
        <v>24</v>
      </c>
      <c r="AT34" s="380" t="s">
        <v>28</v>
      </c>
      <c r="AU34" s="380"/>
      <c r="AV34" s="380"/>
      <c r="AW34" s="381"/>
      <c r="AX34" s="525"/>
      <c r="AY34" s="371"/>
      <c r="AZ34" s="526"/>
      <c r="BA34" s="493"/>
    </row>
    <row r="35" spans="1:53" ht="13.5" customHeight="1">
      <c r="A35" s="6"/>
      <c r="B35" s="309"/>
      <c r="C35" s="260"/>
      <c r="D35" s="261"/>
      <c r="E35" s="29"/>
      <c r="F35" s="30"/>
      <c r="G35" s="234"/>
      <c r="H35" s="235"/>
      <c r="I35" s="235"/>
      <c r="J35" s="235"/>
      <c r="K35" s="235"/>
      <c r="L35" s="235"/>
      <c r="M35" s="382" t="s">
        <v>45</v>
      </c>
      <c r="N35" s="383"/>
      <c r="O35" s="383"/>
      <c r="P35" s="383"/>
      <c r="Q35" s="384"/>
      <c r="R35" s="292"/>
      <c r="S35" s="236"/>
      <c r="T35" s="236"/>
      <c r="U35" s="236"/>
      <c r="V35" s="236"/>
      <c r="W35" s="236"/>
      <c r="X35" s="237"/>
      <c r="Y35" s="538" t="s">
        <v>27</v>
      </c>
      <c r="Z35" s="539"/>
      <c r="AA35" s="539"/>
      <c r="AB35" s="539"/>
      <c r="AC35" s="539"/>
      <c r="AD35" s="540"/>
      <c r="AE35" s="541"/>
      <c r="AF35" s="541"/>
      <c r="AG35" s="541"/>
      <c r="AH35" s="542"/>
      <c r="AI35" s="523"/>
      <c r="AJ35" s="492"/>
      <c r="AK35" s="534"/>
      <c r="AL35" s="528" t="s">
        <v>20</v>
      </c>
      <c r="AM35" s="530"/>
      <c r="AN35" s="523"/>
      <c r="AO35" s="492"/>
      <c r="AP35" s="492"/>
      <c r="AQ35" s="492"/>
      <c r="AR35" s="72"/>
      <c r="AS35" s="523"/>
      <c r="AT35" s="371">
        <f>ROUNDDOWN(AO31/2,0)</f>
        <v>0</v>
      </c>
      <c r="AU35" s="371"/>
      <c r="AV35" s="371"/>
      <c r="AW35" s="72" t="s">
        <v>2</v>
      </c>
      <c r="AX35" s="525"/>
      <c r="AY35" s="371"/>
      <c r="AZ35" s="526"/>
      <c r="BA35" s="493"/>
    </row>
    <row r="36" spans="1:53" ht="15.75" customHeight="1">
      <c r="A36" s="6"/>
      <c r="B36" s="309"/>
      <c r="C36" s="288" t="s">
        <v>26</v>
      </c>
      <c r="D36" s="289"/>
      <c r="E36" s="289"/>
      <c r="F36" s="290"/>
      <c r="G36" s="255"/>
      <c r="H36" s="256"/>
      <c r="I36" s="256"/>
      <c r="J36" s="256"/>
      <c r="K36" s="256"/>
      <c r="L36" s="257"/>
      <c r="M36" s="372" t="str">
        <f>IF(M33="","",(EDATE(M33,O31)-1))</f>
        <v/>
      </c>
      <c r="N36" s="373"/>
      <c r="O36" s="373"/>
      <c r="P36" s="373"/>
      <c r="Q36" s="374"/>
      <c r="R36" s="292"/>
      <c r="S36" s="236"/>
      <c r="T36" s="236"/>
      <c r="U36" s="236"/>
      <c r="V36" s="236"/>
      <c r="W36" s="236"/>
      <c r="X36" s="237"/>
      <c r="Y36" s="543"/>
      <c r="Z36" s="544"/>
      <c r="AA36" s="544"/>
      <c r="AB36" s="544"/>
      <c r="AC36" s="543"/>
      <c r="AD36" s="540"/>
      <c r="AE36" s="541"/>
      <c r="AF36" s="541"/>
      <c r="AG36" s="541"/>
      <c r="AH36" s="542"/>
      <c r="AI36" s="519"/>
      <c r="AJ36" s="492"/>
      <c r="AK36" s="492"/>
      <c r="AL36" s="492"/>
      <c r="AM36" s="522"/>
      <c r="AN36" s="523"/>
      <c r="AO36" s="492"/>
      <c r="AP36" s="492"/>
      <c r="AQ36" s="492"/>
      <c r="AR36" s="72"/>
      <c r="AS36" s="523"/>
      <c r="AT36" s="73"/>
      <c r="AU36" s="106"/>
      <c r="AV36" s="106"/>
      <c r="AW36" s="72"/>
      <c r="AX36" s="525"/>
      <c r="AY36" s="371"/>
      <c r="AZ36" s="526"/>
      <c r="BA36" s="493"/>
    </row>
    <row r="37" spans="1:53" ht="15.75" customHeight="1">
      <c r="A37" s="6"/>
      <c r="B37" s="310"/>
      <c r="C37" s="286"/>
      <c r="D37" s="287"/>
      <c r="E37" s="31"/>
      <c r="F37" s="32"/>
      <c r="G37" s="53"/>
      <c r="H37" s="52"/>
      <c r="I37" s="52"/>
      <c r="J37" s="52"/>
      <c r="K37" s="52"/>
      <c r="L37" s="52"/>
      <c r="M37" s="65"/>
      <c r="N37" s="66"/>
      <c r="O37" s="66"/>
      <c r="P37" s="66"/>
      <c r="Q37" s="67"/>
      <c r="R37" s="295"/>
      <c r="S37" s="238"/>
      <c r="T37" s="238"/>
      <c r="U37" s="238"/>
      <c r="V37" s="238"/>
      <c r="W37" s="238"/>
      <c r="X37" s="239"/>
      <c r="Y37" s="545"/>
      <c r="Z37" s="545"/>
      <c r="AA37" s="545"/>
      <c r="AB37" s="545"/>
      <c r="AC37" s="545"/>
      <c r="AD37" s="546"/>
      <c r="AE37" s="547"/>
      <c r="AF37" s="547"/>
      <c r="AG37" s="547"/>
      <c r="AH37" s="548"/>
      <c r="AI37" s="549"/>
      <c r="AJ37" s="550" t="s">
        <v>31</v>
      </c>
      <c r="AK37" s="551"/>
      <c r="AL37" s="551"/>
      <c r="AM37" s="76"/>
      <c r="AN37" s="549"/>
      <c r="AO37" s="75"/>
      <c r="AP37" s="75"/>
      <c r="AQ37" s="75"/>
      <c r="AR37" s="76"/>
      <c r="AS37" s="549"/>
      <c r="AT37" s="75"/>
      <c r="AU37" s="75"/>
      <c r="AV37" s="75"/>
      <c r="AW37" s="76"/>
      <c r="AX37" s="552"/>
      <c r="AY37" s="553"/>
      <c r="AZ37" s="554"/>
      <c r="BA37" s="503"/>
    </row>
    <row r="38" spans="1:53" ht="15.75" customHeight="1">
      <c r="A38" s="6"/>
      <c r="B38" s="308">
        <v>4</v>
      </c>
      <c r="C38" s="243"/>
      <c r="D38" s="244"/>
      <c r="E38" s="244"/>
      <c r="F38" s="245"/>
      <c r="G38" s="249" t="s">
        <v>36</v>
      </c>
      <c r="H38" s="250"/>
      <c r="I38" s="250"/>
      <c r="J38" s="250"/>
      <c r="K38" s="250"/>
      <c r="L38" s="250"/>
      <c r="M38" s="348" t="s">
        <v>43</v>
      </c>
      <c r="N38" s="349"/>
      <c r="O38" s="349"/>
      <c r="P38" s="349"/>
      <c r="Q38" s="350"/>
      <c r="R38" s="291"/>
      <c r="S38" s="251"/>
      <c r="T38" s="251"/>
      <c r="U38" s="251"/>
      <c r="V38" s="251"/>
      <c r="W38" s="251"/>
      <c r="X38" s="252"/>
      <c r="Y38" s="504"/>
      <c r="Z38" s="504"/>
      <c r="AA38" s="504"/>
      <c r="AB38" s="504"/>
      <c r="AC38" s="504"/>
      <c r="AD38" s="505"/>
      <c r="AE38" s="506"/>
      <c r="AF38" s="506"/>
      <c r="AG38" s="506"/>
      <c r="AH38" s="507"/>
      <c r="AI38" s="523"/>
      <c r="AJ38" s="509" t="s">
        <v>29</v>
      </c>
      <c r="AK38" s="509"/>
      <c r="AL38" s="509"/>
      <c r="AM38" s="72"/>
      <c r="AN38" s="508"/>
      <c r="AO38" s="504"/>
      <c r="AP38" s="504"/>
      <c r="AQ38" s="504"/>
      <c r="AR38" s="510"/>
      <c r="AS38" s="511"/>
      <c r="AT38" s="77"/>
      <c r="AU38" s="78"/>
      <c r="AV38" s="77"/>
      <c r="AW38" s="79"/>
      <c r="AX38" s="512">
        <f>ROUNDDOWN(MIN(AT40,AT43),-3)</f>
        <v>0</v>
      </c>
      <c r="AY38" s="513"/>
      <c r="AZ38" s="514" t="s">
        <v>9</v>
      </c>
      <c r="BA38" s="515"/>
    </row>
    <row r="39" spans="1:53" ht="15.75" customHeight="1">
      <c r="A39" s="6"/>
      <c r="B39" s="309"/>
      <c r="C39" s="246"/>
      <c r="D39" s="247"/>
      <c r="E39" s="247"/>
      <c r="F39" s="248"/>
      <c r="G39" s="255"/>
      <c r="H39" s="256"/>
      <c r="I39" s="256"/>
      <c r="J39" s="256"/>
      <c r="K39" s="256"/>
      <c r="L39" s="257"/>
      <c r="M39" s="402"/>
      <c r="N39" s="403"/>
      <c r="O39" s="405" t="str">
        <f>IF(M41="","",M39*12)</f>
        <v/>
      </c>
      <c r="P39" s="405"/>
      <c r="Q39" s="406"/>
      <c r="R39" s="292"/>
      <c r="S39" s="253"/>
      <c r="T39" s="253"/>
      <c r="U39" s="253"/>
      <c r="V39" s="253"/>
      <c r="W39" s="253"/>
      <c r="X39" s="254"/>
      <c r="Y39" s="492"/>
      <c r="Z39" s="516">
        <f>Z40*AA41</f>
        <v>0</v>
      </c>
      <c r="AA39" s="516"/>
      <c r="AB39" s="516"/>
      <c r="AC39" s="492" t="s">
        <v>9</v>
      </c>
      <c r="AD39" s="517"/>
      <c r="AE39" s="518">
        <f>AE40*AF41</f>
        <v>0</v>
      </c>
      <c r="AF39" s="518"/>
      <c r="AG39" s="518"/>
      <c r="AH39" s="72" t="s">
        <v>9</v>
      </c>
      <c r="AI39" s="519"/>
      <c r="AJ39" s="520" t="s">
        <v>30</v>
      </c>
      <c r="AK39" s="521" t="s">
        <v>14</v>
      </c>
      <c r="AL39" s="521"/>
      <c r="AM39" s="522"/>
      <c r="AN39" s="523"/>
      <c r="AO39" s="516">
        <f>AO40*AP41</f>
        <v>0</v>
      </c>
      <c r="AP39" s="516"/>
      <c r="AQ39" s="516"/>
      <c r="AR39" s="72" t="s">
        <v>9</v>
      </c>
      <c r="AS39" s="524" t="s">
        <v>22</v>
      </c>
      <c r="AT39" s="99" t="s">
        <v>39</v>
      </c>
      <c r="AU39" s="101" t="s">
        <v>40</v>
      </c>
      <c r="AV39" s="101"/>
      <c r="AW39" s="71"/>
      <c r="AX39" s="525"/>
      <c r="AY39" s="371"/>
      <c r="AZ39" s="526"/>
      <c r="BA39" s="493"/>
    </row>
    <row r="40" spans="1:53" ht="15.75" customHeight="1">
      <c r="A40" s="6"/>
      <c r="B40" s="309"/>
      <c r="C40" s="246"/>
      <c r="D40" s="247"/>
      <c r="E40" s="247"/>
      <c r="F40" s="248"/>
      <c r="G40" s="62"/>
      <c r="H40" s="63"/>
      <c r="I40" s="63"/>
      <c r="J40" s="63"/>
      <c r="K40" s="63"/>
      <c r="L40" s="63"/>
      <c r="M40" s="365" t="s">
        <v>44</v>
      </c>
      <c r="N40" s="366"/>
      <c r="O40" s="366"/>
      <c r="P40" s="366"/>
      <c r="Q40" s="367"/>
      <c r="R40" s="292"/>
      <c r="S40" s="253"/>
      <c r="T40" s="253"/>
      <c r="U40" s="253"/>
      <c r="V40" s="253"/>
      <c r="W40" s="253"/>
      <c r="X40" s="254"/>
      <c r="Y40" s="492"/>
      <c r="Z40" s="527"/>
      <c r="AA40" s="527"/>
      <c r="AB40" s="528" t="s">
        <v>11</v>
      </c>
      <c r="AC40" s="528"/>
      <c r="AD40" s="529" t="s">
        <v>10</v>
      </c>
      <c r="AE40" s="527"/>
      <c r="AF40" s="527"/>
      <c r="AG40" s="528" t="s">
        <v>11</v>
      </c>
      <c r="AH40" s="530"/>
      <c r="AI40" s="519"/>
      <c r="AJ40" s="531" t="s">
        <v>32</v>
      </c>
      <c r="AK40" s="531"/>
      <c r="AL40" s="532"/>
      <c r="AM40" s="533"/>
      <c r="AN40" s="523" t="s">
        <v>12</v>
      </c>
      <c r="AO40" s="527"/>
      <c r="AP40" s="527"/>
      <c r="AQ40" s="528" t="s">
        <v>11</v>
      </c>
      <c r="AR40" s="530"/>
      <c r="AS40" s="523"/>
      <c r="AT40" s="398"/>
      <c r="AU40" s="398"/>
      <c r="AV40" s="398"/>
      <c r="AW40" s="72" t="s">
        <v>2</v>
      </c>
      <c r="AX40" s="525"/>
      <c r="AY40" s="371"/>
      <c r="AZ40" s="526"/>
      <c r="BA40" s="493"/>
    </row>
    <row r="41" spans="1:53" ht="15.75" customHeight="1">
      <c r="A41" s="6"/>
      <c r="B41" s="309"/>
      <c r="C41" s="246"/>
      <c r="D41" s="247"/>
      <c r="E41" s="247"/>
      <c r="F41" s="248"/>
      <c r="G41" s="232" t="s">
        <v>25</v>
      </c>
      <c r="H41" s="233"/>
      <c r="I41" s="233"/>
      <c r="J41" s="233"/>
      <c r="K41" s="233"/>
      <c r="L41" s="233"/>
      <c r="M41" s="399"/>
      <c r="N41" s="400"/>
      <c r="O41" s="400"/>
      <c r="P41" s="400"/>
      <c r="Q41" s="401"/>
      <c r="R41" s="293"/>
      <c r="S41" s="236"/>
      <c r="T41" s="236"/>
      <c r="U41" s="236"/>
      <c r="V41" s="236"/>
      <c r="W41" s="236"/>
      <c r="X41" s="237"/>
      <c r="Y41" s="492"/>
      <c r="Z41" s="492"/>
      <c r="AA41" s="534"/>
      <c r="AB41" s="528" t="s">
        <v>21</v>
      </c>
      <c r="AC41" s="528"/>
      <c r="AD41" s="535"/>
      <c r="AE41" s="492"/>
      <c r="AF41" s="534"/>
      <c r="AG41" s="528" t="s">
        <v>20</v>
      </c>
      <c r="AH41" s="530"/>
      <c r="AI41" s="523"/>
      <c r="AJ41" s="516">
        <f>AJ42*AK43</f>
        <v>0</v>
      </c>
      <c r="AK41" s="516"/>
      <c r="AL41" s="516"/>
      <c r="AM41" s="72" t="s">
        <v>2</v>
      </c>
      <c r="AN41" s="523"/>
      <c r="AO41" s="492"/>
      <c r="AP41" s="534"/>
      <c r="AQ41" s="528" t="s">
        <v>20</v>
      </c>
      <c r="AR41" s="530"/>
      <c r="AS41" s="523"/>
      <c r="AT41" s="371"/>
      <c r="AU41" s="371"/>
      <c r="AV41" s="371"/>
      <c r="AW41" s="72"/>
      <c r="AX41" s="525"/>
      <c r="AY41" s="371"/>
      <c r="AZ41" s="526"/>
      <c r="BA41" s="493"/>
    </row>
    <row r="42" spans="1:53" ht="15.75" customHeight="1">
      <c r="A42" s="6"/>
      <c r="B42" s="309"/>
      <c r="C42" s="258" t="s">
        <v>6</v>
      </c>
      <c r="D42" s="259"/>
      <c r="E42" s="247"/>
      <c r="F42" s="248"/>
      <c r="G42" s="234"/>
      <c r="H42" s="235"/>
      <c r="I42" s="235"/>
      <c r="J42" s="235"/>
      <c r="K42" s="235"/>
      <c r="L42" s="235"/>
      <c r="M42" s="68"/>
      <c r="N42" s="69"/>
      <c r="O42" s="69"/>
      <c r="P42" s="69"/>
      <c r="Q42" s="70"/>
      <c r="R42" s="294"/>
      <c r="S42" s="236"/>
      <c r="T42" s="236"/>
      <c r="U42" s="236"/>
      <c r="V42" s="236"/>
      <c r="W42" s="236"/>
      <c r="X42" s="237"/>
      <c r="Y42" s="492"/>
      <c r="Z42" s="492"/>
      <c r="AA42" s="492"/>
      <c r="AB42" s="492"/>
      <c r="AC42" s="492"/>
      <c r="AD42" s="536"/>
      <c r="AE42" s="492"/>
      <c r="AF42" s="492"/>
      <c r="AG42" s="492"/>
      <c r="AH42" s="72"/>
      <c r="AI42" s="523" t="s">
        <v>3</v>
      </c>
      <c r="AJ42" s="527"/>
      <c r="AK42" s="527"/>
      <c r="AL42" s="528" t="s">
        <v>5</v>
      </c>
      <c r="AM42" s="530"/>
      <c r="AN42" s="523"/>
      <c r="AO42" s="492"/>
      <c r="AP42" s="492"/>
      <c r="AQ42" s="492"/>
      <c r="AR42" s="72"/>
      <c r="AS42" s="537" t="s">
        <v>24</v>
      </c>
      <c r="AT42" s="380" t="s">
        <v>28</v>
      </c>
      <c r="AU42" s="380"/>
      <c r="AV42" s="380"/>
      <c r="AW42" s="381"/>
      <c r="AX42" s="525"/>
      <c r="AY42" s="371"/>
      <c r="AZ42" s="526"/>
      <c r="BA42" s="493"/>
    </row>
    <row r="43" spans="1:53" ht="15.75" customHeight="1">
      <c r="A43" s="6"/>
      <c r="B43" s="309"/>
      <c r="C43" s="260"/>
      <c r="D43" s="261"/>
      <c r="E43" s="29"/>
      <c r="F43" s="30"/>
      <c r="G43" s="234"/>
      <c r="H43" s="235"/>
      <c r="I43" s="235"/>
      <c r="J43" s="235"/>
      <c r="K43" s="235"/>
      <c r="L43" s="235"/>
      <c r="M43" s="382" t="s">
        <v>45</v>
      </c>
      <c r="N43" s="383"/>
      <c r="O43" s="383"/>
      <c r="P43" s="383"/>
      <c r="Q43" s="384"/>
      <c r="R43" s="292"/>
      <c r="S43" s="236"/>
      <c r="T43" s="236"/>
      <c r="U43" s="236"/>
      <c r="V43" s="236"/>
      <c r="W43" s="236"/>
      <c r="X43" s="237"/>
      <c r="Y43" s="538" t="s">
        <v>27</v>
      </c>
      <c r="Z43" s="539"/>
      <c r="AA43" s="539"/>
      <c r="AB43" s="539"/>
      <c r="AC43" s="539"/>
      <c r="AD43" s="540"/>
      <c r="AE43" s="541"/>
      <c r="AF43" s="541"/>
      <c r="AG43" s="541"/>
      <c r="AH43" s="542"/>
      <c r="AI43" s="523"/>
      <c r="AJ43" s="492"/>
      <c r="AK43" s="534"/>
      <c r="AL43" s="528" t="s">
        <v>20</v>
      </c>
      <c r="AM43" s="530"/>
      <c r="AN43" s="523"/>
      <c r="AO43" s="492"/>
      <c r="AP43" s="492"/>
      <c r="AQ43" s="492"/>
      <c r="AR43" s="72"/>
      <c r="AS43" s="523"/>
      <c r="AT43" s="371">
        <f>ROUNDDOWN(AO39/2,0)</f>
        <v>0</v>
      </c>
      <c r="AU43" s="371"/>
      <c r="AV43" s="371"/>
      <c r="AW43" s="72" t="s">
        <v>2</v>
      </c>
      <c r="AX43" s="525"/>
      <c r="AY43" s="371"/>
      <c r="AZ43" s="526"/>
      <c r="BA43" s="493"/>
    </row>
    <row r="44" spans="1:53" ht="15.75" customHeight="1">
      <c r="A44" s="6"/>
      <c r="B44" s="309"/>
      <c r="C44" s="288" t="s">
        <v>26</v>
      </c>
      <c r="D44" s="289"/>
      <c r="E44" s="289"/>
      <c r="F44" s="290"/>
      <c r="G44" s="255"/>
      <c r="H44" s="256"/>
      <c r="I44" s="256"/>
      <c r="J44" s="256"/>
      <c r="K44" s="256"/>
      <c r="L44" s="257"/>
      <c r="M44" s="372" t="str">
        <f>IF(M41="","",(EDATE(M41,O39)-1))</f>
        <v/>
      </c>
      <c r="N44" s="373"/>
      <c r="O44" s="373"/>
      <c r="P44" s="373"/>
      <c r="Q44" s="374"/>
      <c r="R44" s="292"/>
      <c r="S44" s="236"/>
      <c r="T44" s="236"/>
      <c r="U44" s="236"/>
      <c r="V44" s="236"/>
      <c r="W44" s="236"/>
      <c r="X44" s="237"/>
      <c r="Y44" s="543"/>
      <c r="Z44" s="544"/>
      <c r="AA44" s="544"/>
      <c r="AB44" s="544"/>
      <c r="AC44" s="543"/>
      <c r="AD44" s="540"/>
      <c r="AE44" s="541"/>
      <c r="AF44" s="541"/>
      <c r="AG44" s="541"/>
      <c r="AH44" s="542"/>
      <c r="AI44" s="519"/>
      <c r="AJ44" s="492"/>
      <c r="AK44" s="492"/>
      <c r="AL44" s="492"/>
      <c r="AM44" s="522"/>
      <c r="AN44" s="523"/>
      <c r="AO44" s="492"/>
      <c r="AP44" s="492"/>
      <c r="AQ44" s="492"/>
      <c r="AR44" s="72"/>
      <c r="AS44" s="523"/>
      <c r="AT44" s="73"/>
      <c r="AU44" s="106"/>
      <c r="AV44" s="106"/>
      <c r="AW44" s="72"/>
      <c r="AX44" s="525"/>
      <c r="AY44" s="371"/>
      <c r="AZ44" s="526"/>
      <c r="BA44" s="493"/>
    </row>
    <row r="45" spans="1:53" ht="15.75" customHeight="1">
      <c r="A45" s="6"/>
      <c r="B45" s="310"/>
      <c r="C45" s="286"/>
      <c r="D45" s="287"/>
      <c r="E45" s="31"/>
      <c r="F45" s="32"/>
      <c r="G45" s="53"/>
      <c r="H45" s="52"/>
      <c r="I45" s="52"/>
      <c r="J45" s="52"/>
      <c r="K45" s="52"/>
      <c r="L45" s="52"/>
      <c r="M45" s="65"/>
      <c r="N45" s="66"/>
      <c r="O45" s="66"/>
      <c r="P45" s="66"/>
      <c r="Q45" s="67"/>
      <c r="R45" s="295"/>
      <c r="S45" s="238"/>
      <c r="T45" s="238"/>
      <c r="U45" s="238"/>
      <c r="V45" s="238"/>
      <c r="W45" s="238"/>
      <c r="X45" s="239"/>
      <c r="Y45" s="545"/>
      <c r="Z45" s="545"/>
      <c r="AA45" s="545"/>
      <c r="AB45" s="545"/>
      <c r="AC45" s="545"/>
      <c r="AD45" s="546"/>
      <c r="AE45" s="547"/>
      <c r="AF45" s="547"/>
      <c r="AG45" s="547"/>
      <c r="AH45" s="548"/>
      <c r="AI45" s="549"/>
      <c r="AJ45" s="550" t="s">
        <v>31</v>
      </c>
      <c r="AK45" s="551"/>
      <c r="AL45" s="551"/>
      <c r="AM45" s="76"/>
      <c r="AN45" s="549"/>
      <c r="AO45" s="75"/>
      <c r="AP45" s="75"/>
      <c r="AQ45" s="75"/>
      <c r="AR45" s="76"/>
      <c r="AS45" s="549"/>
      <c r="AT45" s="75"/>
      <c r="AU45" s="75"/>
      <c r="AV45" s="75"/>
      <c r="AW45" s="76"/>
      <c r="AX45" s="552"/>
      <c r="AY45" s="553"/>
      <c r="AZ45" s="554"/>
      <c r="BA45" s="503"/>
    </row>
    <row r="46" spans="1:53" ht="15.75" customHeight="1">
      <c r="A46" s="6"/>
      <c r="B46" s="308">
        <v>5</v>
      </c>
      <c r="C46" s="243"/>
      <c r="D46" s="244"/>
      <c r="E46" s="244"/>
      <c r="F46" s="245"/>
      <c r="G46" s="249" t="s">
        <v>36</v>
      </c>
      <c r="H46" s="250"/>
      <c r="I46" s="250"/>
      <c r="J46" s="250"/>
      <c r="K46" s="250"/>
      <c r="L46" s="250"/>
      <c r="M46" s="348" t="s">
        <v>43</v>
      </c>
      <c r="N46" s="349"/>
      <c r="O46" s="349"/>
      <c r="P46" s="349"/>
      <c r="Q46" s="350"/>
      <c r="R46" s="291"/>
      <c r="S46" s="251"/>
      <c r="T46" s="251"/>
      <c r="U46" s="251"/>
      <c r="V46" s="251"/>
      <c r="W46" s="251"/>
      <c r="X46" s="252"/>
      <c r="Y46" s="504"/>
      <c r="Z46" s="504"/>
      <c r="AA46" s="504"/>
      <c r="AB46" s="504"/>
      <c r="AC46" s="504"/>
      <c r="AD46" s="505"/>
      <c r="AE46" s="506"/>
      <c r="AF46" s="506"/>
      <c r="AG46" s="506"/>
      <c r="AH46" s="507"/>
      <c r="AI46" s="523"/>
      <c r="AJ46" s="509" t="s">
        <v>29</v>
      </c>
      <c r="AK46" s="509"/>
      <c r="AL46" s="509"/>
      <c r="AM46" s="72"/>
      <c r="AN46" s="508"/>
      <c r="AO46" s="504"/>
      <c r="AP46" s="504"/>
      <c r="AQ46" s="504"/>
      <c r="AR46" s="510"/>
      <c r="AS46" s="511"/>
      <c r="AT46" s="77"/>
      <c r="AU46" s="78"/>
      <c r="AV46" s="77"/>
      <c r="AW46" s="79"/>
      <c r="AX46" s="512">
        <f>ROUNDDOWN(MIN(AT48,AT51),-3)</f>
        <v>0</v>
      </c>
      <c r="AY46" s="513"/>
      <c r="AZ46" s="514" t="s">
        <v>9</v>
      </c>
      <c r="BA46" s="515"/>
    </row>
    <row r="47" spans="1:53" ht="15.75" customHeight="1">
      <c r="A47" s="6"/>
      <c r="B47" s="309"/>
      <c r="C47" s="246"/>
      <c r="D47" s="247"/>
      <c r="E47" s="247"/>
      <c r="F47" s="248"/>
      <c r="G47" s="255"/>
      <c r="H47" s="256"/>
      <c r="I47" s="256"/>
      <c r="J47" s="256"/>
      <c r="K47" s="256"/>
      <c r="L47" s="257"/>
      <c r="M47" s="402"/>
      <c r="N47" s="403"/>
      <c r="O47" s="405" t="str">
        <f>IF(M49="","",M47*12)</f>
        <v/>
      </c>
      <c r="P47" s="405"/>
      <c r="Q47" s="406"/>
      <c r="R47" s="292"/>
      <c r="S47" s="253"/>
      <c r="T47" s="253"/>
      <c r="U47" s="253"/>
      <c r="V47" s="253"/>
      <c r="W47" s="253"/>
      <c r="X47" s="254"/>
      <c r="Y47" s="492"/>
      <c r="Z47" s="516">
        <f>Z48*AA49</f>
        <v>0</v>
      </c>
      <c r="AA47" s="516"/>
      <c r="AB47" s="516"/>
      <c r="AC47" s="492" t="s">
        <v>9</v>
      </c>
      <c r="AD47" s="517"/>
      <c r="AE47" s="518">
        <f>AE48*AF49</f>
        <v>0</v>
      </c>
      <c r="AF47" s="518"/>
      <c r="AG47" s="518"/>
      <c r="AH47" s="72" t="s">
        <v>9</v>
      </c>
      <c r="AI47" s="519"/>
      <c r="AJ47" s="520" t="s">
        <v>30</v>
      </c>
      <c r="AK47" s="521" t="s">
        <v>14</v>
      </c>
      <c r="AL47" s="521"/>
      <c r="AM47" s="522"/>
      <c r="AN47" s="523"/>
      <c r="AO47" s="516">
        <f>AO48*AP49</f>
        <v>0</v>
      </c>
      <c r="AP47" s="516"/>
      <c r="AQ47" s="516"/>
      <c r="AR47" s="72" t="s">
        <v>9</v>
      </c>
      <c r="AS47" s="524" t="s">
        <v>22</v>
      </c>
      <c r="AT47" s="99" t="s">
        <v>39</v>
      </c>
      <c r="AU47" s="101" t="s">
        <v>40</v>
      </c>
      <c r="AV47" s="101"/>
      <c r="AW47" s="71"/>
      <c r="AX47" s="525"/>
      <c r="AY47" s="371"/>
      <c r="AZ47" s="526"/>
      <c r="BA47" s="493"/>
    </row>
    <row r="48" spans="1:53" ht="15.75" customHeight="1">
      <c r="A48" s="6"/>
      <c r="B48" s="309"/>
      <c r="C48" s="246"/>
      <c r="D48" s="247"/>
      <c r="E48" s="247"/>
      <c r="F48" s="248"/>
      <c r="G48" s="62"/>
      <c r="H48" s="63"/>
      <c r="I48" s="63"/>
      <c r="J48" s="63"/>
      <c r="K48" s="63"/>
      <c r="L48" s="63"/>
      <c r="M48" s="365" t="s">
        <v>44</v>
      </c>
      <c r="N48" s="366"/>
      <c r="O48" s="366"/>
      <c r="P48" s="366"/>
      <c r="Q48" s="367"/>
      <c r="R48" s="292"/>
      <c r="S48" s="253"/>
      <c r="T48" s="253"/>
      <c r="U48" s="253"/>
      <c r="V48" s="253"/>
      <c r="W48" s="253"/>
      <c r="X48" s="254"/>
      <c r="Y48" s="492"/>
      <c r="Z48" s="527"/>
      <c r="AA48" s="527"/>
      <c r="AB48" s="528" t="s">
        <v>11</v>
      </c>
      <c r="AC48" s="528"/>
      <c r="AD48" s="529" t="s">
        <v>10</v>
      </c>
      <c r="AE48" s="527"/>
      <c r="AF48" s="527"/>
      <c r="AG48" s="528" t="s">
        <v>11</v>
      </c>
      <c r="AH48" s="530"/>
      <c r="AI48" s="519"/>
      <c r="AJ48" s="531" t="s">
        <v>32</v>
      </c>
      <c r="AK48" s="531"/>
      <c r="AL48" s="532"/>
      <c r="AM48" s="533"/>
      <c r="AN48" s="523" t="s">
        <v>12</v>
      </c>
      <c r="AO48" s="527"/>
      <c r="AP48" s="527"/>
      <c r="AQ48" s="528" t="s">
        <v>11</v>
      </c>
      <c r="AR48" s="530"/>
      <c r="AS48" s="523"/>
      <c r="AT48" s="398"/>
      <c r="AU48" s="398"/>
      <c r="AV48" s="398"/>
      <c r="AW48" s="72" t="s">
        <v>2</v>
      </c>
      <c r="AX48" s="525"/>
      <c r="AY48" s="371"/>
      <c r="AZ48" s="526"/>
      <c r="BA48" s="493"/>
    </row>
    <row r="49" spans="1:53" ht="15.75" customHeight="1">
      <c r="A49" s="6"/>
      <c r="B49" s="309"/>
      <c r="C49" s="246"/>
      <c r="D49" s="247"/>
      <c r="E49" s="247"/>
      <c r="F49" s="248"/>
      <c r="G49" s="232" t="s">
        <v>25</v>
      </c>
      <c r="H49" s="233"/>
      <c r="I49" s="233"/>
      <c r="J49" s="233"/>
      <c r="K49" s="233"/>
      <c r="L49" s="233"/>
      <c r="M49" s="399"/>
      <c r="N49" s="400"/>
      <c r="O49" s="400"/>
      <c r="P49" s="400"/>
      <c r="Q49" s="401"/>
      <c r="R49" s="293"/>
      <c r="S49" s="236"/>
      <c r="T49" s="236"/>
      <c r="U49" s="236"/>
      <c r="V49" s="236"/>
      <c r="W49" s="236"/>
      <c r="X49" s="237"/>
      <c r="Y49" s="492"/>
      <c r="Z49" s="492"/>
      <c r="AA49" s="534"/>
      <c r="AB49" s="528" t="s">
        <v>21</v>
      </c>
      <c r="AC49" s="528"/>
      <c r="AD49" s="535"/>
      <c r="AE49" s="492"/>
      <c r="AF49" s="534"/>
      <c r="AG49" s="528" t="s">
        <v>20</v>
      </c>
      <c r="AH49" s="530"/>
      <c r="AI49" s="523"/>
      <c r="AJ49" s="516">
        <f>AJ50*AK51</f>
        <v>0</v>
      </c>
      <c r="AK49" s="516"/>
      <c r="AL49" s="516"/>
      <c r="AM49" s="72" t="s">
        <v>2</v>
      </c>
      <c r="AN49" s="523"/>
      <c r="AO49" s="492"/>
      <c r="AP49" s="534"/>
      <c r="AQ49" s="528" t="s">
        <v>20</v>
      </c>
      <c r="AR49" s="530"/>
      <c r="AS49" s="523"/>
      <c r="AT49" s="371"/>
      <c r="AU49" s="371"/>
      <c r="AV49" s="371"/>
      <c r="AW49" s="72"/>
      <c r="AX49" s="525"/>
      <c r="AY49" s="371"/>
      <c r="AZ49" s="526"/>
      <c r="BA49" s="493"/>
    </row>
    <row r="50" spans="1:53" ht="15.75" customHeight="1">
      <c r="A50" s="6"/>
      <c r="B50" s="309"/>
      <c r="C50" s="258" t="s">
        <v>6</v>
      </c>
      <c r="D50" s="259"/>
      <c r="E50" s="247"/>
      <c r="F50" s="248"/>
      <c r="G50" s="234"/>
      <c r="H50" s="235"/>
      <c r="I50" s="235"/>
      <c r="J50" s="235"/>
      <c r="K50" s="235"/>
      <c r="L50" s="235"/>
      <c r="M50" s="68"/>
      <c r="N50" s="69"/>
      <c r="O50" s="69"/>
      <c r="P50" s="69"/>
      <c r="Q50" s="70"/>
      <c r="R50" s="294"/>
      <c r="S50" s="236"/>
      <c r="T50" s="236"/>
      <c r="U50" s="236"/>
      <c r="V50" s="236"/>
      <c r="W50" s="236"/>
      <c r="X50" s="237"/>
      <c r="Y50" s="492"/>
      <c r="Z50" s="492"/>
      <c r="AA50" s="492"/>
      <c r="AB50" s="492"/>
      <c r="AC50" s="492"/>
      <c r="AD50" s="536"/>
      <c r="AE50" s="492"/>
      <c r="AF50" s="492"/>
      <c r="AG50" s="492"/>
      <c r="AH50" s="72"/>
      <c r="AI50" s="523" t="s">
        <v>3</v>
      </c>
      <c r="AJ50" s="527"/>
      <c r="AK50" s="527"/>
      <c r="AL50" s="528" t="s">
        <v>5</v>
      </c>
      <c r="AM50" s="530"/>
      <c r="AN50" s="523"/>
      <c r="AO50" s="492"/>
      <c r="AP50" s="492"/>
      <c r="AQ50" s="492"/>
      <c r="AR50" s="72"/>
      <c r="AS50" s="537" t="s">
        <v>24</v>
      </c>
      <c r="AT50" s="380" t="s">
        <v>28</v>
      </c>
      <c r="AU50" s="380"/>
      <c r="AV50" s="380"/>
      <c r="AW50" s="381"/>
      <c r="AX50" s="525"/>
      <c r="AY50" s="371"/>
      <c r="AZ50" s="526"/>
      <c r="BA50" s="493"/>
    </row>
    <row r="51" spans="1:53" ht="15.75" customHeight="1">
      <c r="A51" s="6"/>
      <c r="B51" s="309"/>
      <c r="C51" s="260"/>
      <c r="D51" s="261"/>
      <c r="E51" s="29"/>
      <c r="F51" s="30"/>
      <c r="G51" s="234"/>
      <c r="H51" s="235"/>
      <c r="I51" s="235"/>
      <c r="J51" s="235"/>
      <c r="K51" s="235"/>
      <c r="L51" s="235"/>
      <c r="M51" s="382" t="s">
        <v>45</v>
      </c>
      <c r="N51" s="383"/>
      <c r="O51" s="383"/>
      <c r="P51" s="383"/>
      <c r="Q51" s="384"/>
      <c r="R51" s="292"/>
      <c r="S51" s="236"/>
      <c r="T51" s="236"/>
      <c r="U51" s="236"/>
      <c r="V51" s="236"/>
      <c r="W51" s="236"/>
      <c r="X51" s="237"/>
      <c r="Y51" s="538" t="s">
        <v>27</v>
      </c>
      <c r="Z51" s="539"/>
      <c r="AA51" s="539"/>
      <c r="AB51" s="539"/>
      <c r="AC51" s="539"/>
      <c r="AD51" s="540"/>
      <c r="AE51" s="541"/>
      <c r="AF51" s="541"/>
      <c r="AG51" s="541"/>
      <c r="AH51" s="542"/>
      <c r="AI51" s="523"/>
      <c r="AJ51" s="492"/>
      <c r="AK51" s="534"/>
      <c r="AL51" s="528" t="s">
        <v>20</v>
      </c>
      <c r="AM51" s="530"/>
      <c r="AN51" s="523"/>
      <c r="AO51" s="492"/>
      <c r="AP51" s="492"/>
      <c r="AQ51" s="492"/>
      <c r="AR51" s="72"/>
      <c r="AS51" s="523"/>
      <c r="AT51" s="371">
        <f>ROUNDDOWN(AO47/2,0)</f>
        <v>0</v>
      </c>
      <c r="AU51" s="371"/>
      <c r="AV51" s="371"/>
      <c r="AW51" s="72" t="s">
        <v>2</v>
      </c>
      <c r="AX51" s="525"/>
      <c r="AY51" s="371"/>
      <c r="AZ51" s="526"/>
      <c r="BA51" s="493"/>
    </row>
    <row r="52" spans="1:53" ht="15.75" customHeight="1">
      <c r="A52" s="6"/>
      <c r="B52" s="309"/>
      <c r="C52" s="288" t="s">
        <v>26</v>
      </c>
      <c r="D52" s="289"/>
      <c r="E52" s="289"/>
      <c r="F52" s="290"/>
      <c r="G52" s="255"/>
      <c r="H52" s="256"/>
      <c r="I52" s="256"/>
      <c r="J52" s="256"/>
      <c r="K52" s="256"/>
      <c r="L52" s="257"/>
      <c r="M52" s="372" t="str">
        <f>IF(M49="","",(EDATE(M49,O47)-1))</f>
        <v/>
      </c>
      <c r="N52" s="373"/>
      <c r="O52" s="373"/>
      <c r="P52" s="373"/>
      <c r="Q52" s="374"/>
      <c r="R52" s="292"/>
      <c r="S52" s="236"/>
      <c r="T52" s="236"/>
      <c r="U52" s="236"/>
      <c r="V52" s="236"/>
      <c r="W52" s="236"/>
      <c r="X52" s="237"/>
      <c r="Y52" s="543"/>
      <c r="Z52" s="544"/>
      <c r="AA52" s="544"/>
      <c r="AB52" s="544"/>
      <c r="AC52" s="543"/>
      <c r="AD52" s="540"/>
      <c r="AE52" s="541"/>
      <c r="AF52" s="541"/>
      <c r="AG52" s="541"/>
      <c r="AH52" s="542"/>
      <c r="AI52" s="519"/>
      <c r="AJ52" s="492"/>
      <c r="AK52" s="492"/>
      <c r="AL52" s="492"/>
      <c r="AM52" s="522"/>
      <c r="AN52" s="523"/>
      <c r="AO52" s="492"/>
      <c r="AP52" s="492"/>
      <c r="AQ52" s="492"/>
      <c r="AR52" s="72"/>
      <c r="AS52" s="523"/>
      <c r="AT52" s="73"/>
      <c r="AU52" s="106"/>
      <c r="AV52" s="106"/>
      <c r="AW52" s="72"/>
      <c r="AX52" s="525"/>
      <c r="AY52" s="371"/>
      <c r="AZ52" s="526"/>
      <c r="BA52" s="493"/>
    </row>
    <row r="53" spans="1:53" ht="15.75" customHeight="1" thickBot="1">
      <c r="A53" s="6"/>
      <c r="B53" s="310"/>
      <c r="C53" s="286"/>
      <c r="D53" s="287"/>
      <c r="E53" s="31"/>
      <c r="F53" s="32"/>
      <c r="G53" s="53"/>
      <c r="H53" s="52"/>
      <c r="I53" s="52"/>
      <c r="J53" s="52"/>
      <c r="K53" s="52"/>
      <c r="L53" s="52"/>
      <c r="M53" s="65"/>
      <c r="N53" s="66"/>
      <c r="O53" s="66"/>
      <c r="P53" s="66"/>
      <c r="Q53" s="67"/>
      <c r="R53" s="295"/>
      <c r="S53" s="238"/>
      <c r="T53" s="238"/>
      <c r="U53" s="238"/>
      <c r="V53" s="238"/>
      <c r="W53" s="238"/>
      <c r="X53" s="239"/>
      <c r="Y53" s="545"/>
      <c r="Z53" s="545"/>
      <c r="AA53" s="545"/>
      <c r="AB53" s="545"/>
      <c r="AC53" s="545"/>
      <c r="AD53" s="546"/>
      <c r="AE53" s="547"/>
      <c r="AF53" s="547"/>
      <c r="AG53" s="547"/>
      <c r="AH53" s="548"/>
      <c r="AI53" s="549"/>
      <c r="AJ53" s="520" t="s">
        <v>31</v>
      </c>
      <c r="AK53" s="521"/>
      <c r="AL53" s="521"/>
      <c r="AM53" s="76"/>
      <c r="AN53" s="549"/>
      <c r="AO53" s="75"/>
      <c r="AP53" s="75"/>
      <c r="AQ53" s="75"/>
      <c r="AR53" s="76"/>
      <c r="AS53" s="549"/>
      <c r="AT53" s="75"/>
      <c r="AU53" s="75"/>
      <c r="AV53" s="75"/>
      <c r="AW53" s="76"/>
      <c r="AX53" s="552"/>
      <c r="AY53" s="553"/>
      <c r="AZ53" s="554"/>
      <c r="BA53" s="493"/>
    </row>
    <row r="54" spans="1:53" ht="14.25" customHeight="1">
      <c r="A54" s="6"/>
      <c r="B54" s="322" t="s">
        <v>1</v>
      </c>
      <c r="C54" s="263"/>
      <c r="D54" s="263"/>
      <c r="E54" s="263"/>
      <c r="F54" s="174"/>
      <c r="G54" s="296"/>
      <c r="H54" s="297"/>
      <c r="I54" s="297"/>
      <c r="J54" s="297"/>
      <c r="K54" s="297"/>
      <c r="L54" s="298"/>
      <c r="M54" s="296"/>
      <c r="N54" s="297"/>
      <c r="O54" s="297"/>
      <c r="P54" s="297"/>
      <c r="Q54" s="298"/>
      <c r="R54" s="331"/>
      <c r="S54" s="297"/>
      <c r="T54" s="297"/>
      <c r="U54" s="297"/>
      <c r="V54" s="297"/>
      <c r="W54" s="297"/>
      <c r="X54" s="326"/>
      <c r="Y54" s="328">
        <f>SUM(Z15+Z23+Z31+Z39+Z47)</f>
        <v>0</v>
      </c>
      <c r="Z54" s="303"/>
      <c r="AA54" s="303"/>
      <c r="AB54" s="303"/>
      <c r="AC54" s="263" t="s">
        <v>2</v>
      </c>
      <c r="AD54" s="317">
        <f>SUM(AE15+AE23+AE31+AE39+AE47)</f>
        <v>0</v>
      </c>
      <c r="AE54" s="318"/>
      <c r="AF54" s="318"/>
      <c r="AG54" s="318"/>
      <c r="AH54" s="174" t="s">
        <v>2</v>
      </c>
      <c r="AI54" s="302">
        <f>SUM(AJ17+AJ25+AJ33+AJ41+AJ49)</f>
        <v>0</v>
      </c>
      <c r="AJ54" s="303"/>
      <c r="AK54" s="303"/>
      <c r="AL54" s="303"/>
      <c r="AM54" s="174" t="s">
        <v>2</v>
      </c>
      <c r="AN54" s="302">
        <f>SUM(AO15+AO23+AO31+AO39+AO47)</f>
        <v>0</v>
      </c>
      <c r="AO54" s="303"/>
      <c r="AP54" s="303"/>
      <c r="AQ54" s="303"/>
      <c r="AR54" s="174" t="s">
        <v>2</v>
      </c>
      <c r="AS54" s="296"/>
      <c r="AT54" s="297"/>
      <c r="AU54" s="297"/>
      <c r="AV54" s="297"/>
      <c r="AW54" s="298"/>
      <c r="AX54" s="302">
        <f>SUM(AX14:AY53)</f>
        <v>0</v>
      </c>
      <c r="AY54" s="303"/>
      <c r="AZ54" s="306" t="s">
        <v>2</v>
      </c>
      <c r="BA54" s="107"/>
    </row>
    <row r="55" spans="1:53" ht="14.25" customHeight="1" thickBot="1">
      <c r="A55" s="6"/>
      <c r="B55" s="212"/>
      <c r="C55" s="213"/>
      <c r="D55" s="213"/>
      <c r="E55" s="213"/>
      <c r="F55" s="176"/>
      <c r="G55" s="323"/>
      <c r="H55" s="324"/>
      <c r="I55" s="324"/>
      <c r="J55" s="324"/>
      <c r="K55" s="324"/>
      <c r="L55" s="325"/>
      <c r="M55" s="323"/>
      <c r="N55" s="324"/>
      <c r="O55" s="324"/>
      <c r="P55" s="324"/>
      <c r="Q55" s="325"/>
      <c r="R55" s="332"/>
      <c r="S55" s="324"/>
      <c r="T55" s="324"/>
      <c r="U55" s="324"/>
      <c r="V55" s="324"/>
      <c r="W55" s="324"/>
      <c r="X55" s="327"/>
      <c r="Y55" s="329"/>
      <c r="Z55" s="330"/>
      <c r="AA55" s="330"/>
      <c r="AB55" s="330"/>
      <c r="AC55" s="213"/>
      <c r="AD55" s="319"/>
      <c r="AE55" s="320"/>
      <c r="AF55" s="320"/>
      <c r="AG55" s="320"/>
      <c r="AH55" s="321"/>
      <c r="AI55" s="304"/>
      <c r="AJ55" s="305"/>
      <c r="AK55" s="305"/>
      <c r="AL55" s="305"/>
      <c r="AM55" s="321"/>
      <c r="AN55" s="304"/>
      <c r="AO55" s="305"/>
      <c r="AP55" s="305"/>
      <c r="AQ55" s="305"/>
      <c r="AR55" s="321"/>
      <c r="AS55" s="299"/>
      <c r="AT55" s="300"/>
      <c r="AU55" s="300"/>
      <c r="AV55" s="300"/>
      <c r="AW55" s="301"/>
      <c r="AX55" s="304"/>
      <c r="AY55" s="305"/>
      <c r="AZ55" s="307"/>
      <c r="BA55" s="108"/>
    </row>
    <row r="56" spans="1:53" ht="14.25" customHeight="1">
      <c r="A56" s="6"/>
      <c r="B56" s="60" t="s">
        <v>54</v>
      </c>
      <c r="C56" s="45"/>
      <c r="D56" s="45"/>
      <c r="E56" s="45"/>
      <c r="F56" s="45"/>
      <c r="G56" s="45"/>
      <c r="H56" s="45"/>
      <c r="I56" s="45"/>
      <c r="J56" s="45"/>
      <c r="T56" s="45"/>
      <c r="U56" s="45"/>
      <c r="V56" s="45"/>
      <c r="W56" s="45"/>
      <c r="X56" s="45"/>
      <c r="Y56" s="42"/>
      <c r="Z56" s="42"/>
      <c r="AA56" s="42"/>
      <c r="AB56" s="42"/>
      <c r="AC56" s="45"/>
      <c r="AD56" s="59"/>
      <c r="AE56" s="59"/>
      <c r="AF56" s="59"/>
      <c r="AG56" s="59"/>
      <c r="AH56" s="45"/>
      <c r="AI56" s="42"/>
      <c r="AJ56" s="42"/>
      <c r="AK56" s="42"/>
      <c r="AL56" s="42"/>
      <c r="AM56" s="45"/>
      <c r="AN56" s="42"/>
      <c r="AO56" s="42"/>
      <c r="AP56" s="42"/>
      <c r="AQ56" s="42"/>
      <c r="AR56" s="45"/>
      <c r="AS56" s="45"/>
      <c r="AT56" s="45"/>
      <c r="AU56" s="45"/>
      <c r="AV56" s="45"/>
      <c r="AW56" s="45"/>
      <c r="AX56" s="42"/>
      <c r="AY56" s="42"/>
      <c r="AZ56" s="45"/>
      <c r="BA56" s="17"/>
    </row>
    <row r="57" spans="1:53" ht="21" customHeight="1">
      <c r="A57" s="6"/>
      <c r="B57" s="88" t="s">
        <v>53</v>
      </c>
      <c r="C57" s="89"/>
      <c r="D57" s="89"/>
      <c r="E57" s="89"/>
      <c r="F57" s="89"/>
      <c r="G57" s="89"/>
      <c r="H57" s="89"/>
      <c r="I57" s="89"/>
      <c r="J57" s="89"/>
      <c r="K57" s="84"/>
      <c r="L57" s="84"/>
      <c r="M57" s="84"/>
      <c r="N57" s="84"/>
      <c r="O57" s="84"/>
      <c r="P57" s="84"/>
      <c r="Q57" s="84"/>
      <c r="R57" s="84"/>
      <c r="S57" s="84"/>
      <c r="T57" s="89"/>
      <c r="U57" s="89"/>
      <c r="V57" s="89"/>
      <c r="W57" s="89"/>
      <c r="X57" s="89"/>
      <c r="Y57" s="89"/>
      <c r="Z57" s="89"/>
      <c r="AA57" s="89"/>
      <c r="AB57" s="89"/>
      <c r="AC57" s="89"/>
      <c r="AD57" s="89"/>
      <c r="AE57" s="89"/>
      <c r="AF57" s="89"/>
      <c r="AG57" s="89"/>
      <c r="AH57" s="89"/>
      <c r="AI57" s="89"/>
      <c r="AJ57" s="89"/>
      <c r="AK57" s="89"/>
      <c r="AL57" s="89"/>
      <c r="AM57" s="89"/>
      <c r="AN57" s="89"/>
      <c r="AO57" s="89"/>
      <c r="AP57" s="90"/>
      <c r="AQ57" s="90"/>
      <c r="AR57" s="90"/>
      <c r="AS57" s="90"/>
      <c r="AT57" s="89"/>
      <c r="AU57" s="89"/>
      <c r="AV57" s="89"/>
      <c r="AW57" s="89"/>
      <c r="AX57" s="17"/>
    </row>
    <row r="58" spans="1:53" ht="13.5" customHeight="1">
      <c r="A58" s="6"/>
      <c r="B58" s="91" t="s">
        <v>47</v>
      </c>
      <c r="C58" s="92"/>
      <c r="D58" s="92"/>
      <c r="E58" s="92"/>
      <c r="F58" s="92"/>
      <c r="G58" s="92"/>
      <c r="H58" s="92"/>
      <c r="I58" s="92"/>
      <c r="J58" s="92"/>
      <c r="K58" s="92"/>
      <c r="L58" s="93"/>
      <c r="M58" s="74"/>
      <c r="N58" s="74"/>
      <c r="O58" s="74"/>
      <c r="P58" s="94"/>
      <c r="Q58" s="93"/>
      <c r="R58" s="93"/>
      <c r="S58" s="92"/>
      <c r="T58" s="92"/>
      <c r="U58" s="92"/>
      <c r="V58" s="92"/>
      <c r="W58" s="92"/>
      <c r="X58" s="92"/>
      <c r="Y58" s="92"/>
      <c r="Z58" s="92"/>
      <c r="AA58" s="92"/>
      <c r="AB58" s="92"/>
      <c r="AC58" s="92"/>
      <c r="AD58" s="92"/>
      <c r="AE58" s="92"/>
      <c r="AF58" s="92"/>
      <c r="AG58" s="92"/>
      <c r="AH58" s="92"/>
      <c r="AI58" s="92"/>
      <c r="AJ58" s="92"/>
      <c r="AK58" s="92"/>
      <c r="AL58" s="92"/>
      <c r="AM58" s="92"/>
      <c r="AN58" s="92"/>
      <c r="AO58" s="92"/>
      <c r="AP58" s="74"/>
      <c r="AQ58" s="74"/>
      <c r="AR58" s="74"/>
      <c r="AS58" s="74"/>
      <c r="AT58" s="92"/>
      <c r="AU58" s="92"/>
      <c r="AV58" s="92"/>
      <c r="AW58" s="92"/>
      <c r="AX58" s="17"/>
    </row>
    <row r="59" spans="1:53" ht="13.5" customHeight="1">
      <c r="A59" s="6"/>
      <c r="B59" s="91" t="s">
        <v>48</v>
      </c>
      <c r="C59" s="92"/>
      <c r="D59" s="92"/>
      <c r="E59" s="92"/>
      <c r="F59" s="92"/>
      <c r="G59" s="92"/>
      <c r="H59" s="92"/>
      <c r="I59" s="92"/>
      <c r="J59" s="92"/>
      <c r="K59" s="92"/>
      <c r="L59" s="93"/>
      <c r="M59" s="74"/>
      <c r="N59" s="74"/>
      <c r="O59" s="74"/>
      <c r="P59" s="94"/>
      <c r="Q59" s="93"/>
      <c r="R59" s="93"/>
      <c r="S59" s="92"/>
      <c r="T59" s="92"/>
      <c r="U59" s="92"/>
      <c r="V59" s="92"/>
      <c r="W59" s="92"/>
      <c r="X59" s="92"/>
      <c r="Y59" s="92"/>
      <c r="Z59" s="92"/>
      <c r="AA59" s="92"/>
      <c r="AB59" s="92"/>
      <c r="AC59" s="92"/>
      <c r="AD59" s="92"/>
      <c r="AE59" s="92"/>
      <c r="AF59" s="92"/>
      <c r="AG59" s="92"/>
      <c r="AH59" s="92"/>
      <c r="AI59" s="92"/>
      <c r="AJ59" s="92"/>
      <c r="AK59" s="92"/>
      <c r="AL59" s="92"/>
      <c r="AM59" s="92"/>
      <c r="AN59" s="92"/>
      <c r="AO59" s="92"/>
      <c r="AP59" s="74"/>
      <c r="AQ59" s="74"/>
      <c r="AR59" s="74"/>
      <c r="AS59" s="74"/>
      <c r="AT59" s="92"/>
      <c r="AU59" s="92"/>
      <c r="AV59" s="92"/>
      <c r="AW59" s="92"/>
      <c r="AX59" s="17"/>
    </row>
    <row r="60" spans="1:53">
      <c r="A60" s="6"/>
      <c r="B60" s="91" t="s">
        <v>51</v>
      </c>
      <c r="C60" s="92"/>
      <c r="D60" s="92"/>
      <c r="E60" s="92"/>
      <c r="F60" s="92"/>
      <c r="G60" s="92"/>
      <c r="H60" s="92"/>
      <c r="I60" s="92"/>
      <c r="J60" s="92"/>
      <c r="K60" s="92"/>
      <c r="L60" s="93"/>
      <c r="M60" s="74"/>
      <c r="N60" s="74"/>
      <c r="O60" s="74"/>
      <c r="P60" s="94"/>
      <c r="Q60" s="93"/>
      <c r="R60" s="93"/>
      <c r="S60" s="92"/>
      <c r="T60" s="92"/>
      <c r="U60" s="92"/>
      <c r="V60" s="92"/>
      <c r="W60" s="92"/>
      <c r="X60" s="92"/>
      <c r="Y60" s="92"/>
      <c r="Z60" s="92"/>
      <c r="AA60" s="92"/>
      <c r="AB60" s="92"/>
      <c r="AC60" s="92"/>
      <c r="AD60" s="92"/>
      <c r="AE60" s="92"/>
      <c r="AF60" s="92"/>
      <c r="AG60" s="92"/>
      <c r="AH60" s="92"/>
      <c r="AI60" s="92"/>
      <c r="AJ60" s="92"/>
      <c r="AK60" s="92"/>
      <c r="AL60" s="92"/>
      <c r="AM60" s="92"/>
      <c r="AN60" s="92"/>
      <c r="AO60" s="92"/>
      <c r="AP60" s="74"/>
      <c r="AQ60" s="74"/>
      <c r="AR60" s="74"/>
      <c r="AS60" s="74"/>
      <c r="AT60" s="92"/>
      <c r="AU60" s="92"/>
      <c r="AV60" s="92"/>
      <c r="AW60" s="92"/>
      <c r="AX60" s="17"/>
    </row>
    <row r="61" spans="1:53" ht="13.5" customHeight="1">
      <c r="A61" s="6"/>
      <c r="B61" s="404" t="s">
        <v>136</v>
      </c>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17"/>
    </row>
    <row r="62" spans="1:53" ht="15" customHeight="1">
      <c r="A62" s="6"/>
      <c r="B62" s="404"/>
      <c r="C62" s="404"/>
      <c r="D62" s="404"/>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17"/>
    </row>
    <row r="63" spans="1:53">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row>
    <row r="64" spans="1:53">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row>
    <row r="65" spans="2:49">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row>
  </sheetData>
  <mergeCells count="299">
    <mergeCell ref="D2:J2"/>
    <mergeCell ref="R12:R13"/>
    <mergeCell ref="R10:R11"/>
    <mergeCell ref="R14:R17"/>
    <mergeCell ref="R18:R21"/>
    <mergeCell ref="G41:L43"/>
    <mergeCell ref="M41:Q41"/>
    <mergeCell ref="B5:I5"/>
    <mergeCell ref="R22:R25"/>
    <mergeCell ref="M14:Q14"/>
    <mergeCell ref="M16:Q16"/>
    <mergeCell ref="G36:L36"/>
    <mergeCell ref="C20:F20"/>
    <mergeCell ref="G20:L20"/>
    <mergeCell ref="F9:X9"/>
    <mergeCell ref="B10:B13"/>
    <mergeCell ref="B38:B45"/>
    <mergeCell ref="C38:F41"/>
    <mergeCell ref="G38:L38"/>
    <mergeCell ref="M38:Q38"/>
    <mergeCell ref="M40:Q40"/>
    <mergeCell ref="C43:D43"/>
    <mergeCell ref="M43:Q43"/>
    <mergeCell ref="G39:L39"/>
    <mergeCell ref="B46:B53"/>
    <mergeCell ref="C46:F49"/>
    <mergeCell ref="G46:L46"/>
    <mergeCell ref="M46:Q46"/>
    <mergeCell ref="AL51:AM51"/>
    <mergeCell ref="AT51:AV51"/>
    <mergeCell ref="C52:F52"/>
    <mergeCell ref="G52:L52"/>
    <mergeCell ref="M52:Q52"/>
    <mergeCell ref="Y52:AC53"/>
    <mergeCell ref="C53:D53"/>
    <mergeCell ref="AK53:AL53"/>
    <mergeCell ref="R50:R53"/>
    <mergeCell ref="AQ49:AR49"/>
    <mergeCell ref="AT49:AV49"/>
    <mergeCell ref="AJ50:AK50"/>
    <mergeCell ref="AL50:AM50"/>
    <mergeCell ref="AT50:AW50"/>
    <mergeCell ref="AJ48:AK48"/>
    <mergeCell ref="AL48:AM48"/>
    <mergeCell ref="AO48:AP48"/>
    <mergeCell ref="AQ48:AR48"/>
    <mergeCell ref="AT48:AV48"/>
    <mergeCell ref="S46:X48"/>
    <mergeCell ref="AD46:AH46"/>
    <mergeCell ref="AB48:AC48"/>
    <mergeCell ref="AE48:AF48"/>
    <mergeCell ref="AG48:AH48"/>
    <mergeCell ref="C51:D51"/>
    <mergeCell ref="C50:D50"/>
    <mergeCell ref="E50:F50"/>
    <mergeCell ref="AB49:AC49"/>
    <mergeCell ref="AG49:AH49"/>
    <mergeCell ref="M51:Q51"/>
    <mergeCell ref="G47:L47"/>
    <mergeCell ref="Z47:AB47"/>
    <mergeCell ref="AE47:AG47"/>
    <mergeCell ref="M48:Q48"/>
    <mergeCell ref="Z48:AA48"/>
    <mergeCell ref="G49:L51"/>
    <mergeCell ref="M49:Q49"/>
    <mergeCell ref="S49:X53"/>
    <mergeCell ref="M47:N47"/>
    <mergeCell ref="O47:Q47"/>
    <mergeCell ref="R46:R49"/>
    <mergeCell ref="C44:F44"/>
    <mergeCell ref="G44:L44"/>
    <mergeCell ref="M44:Q44"/>
    <mergeCell ref="Y44:AC45"/>
    <mergeCell ref="C45:D45"/>
    <mergeCell ref="AK45:AL45"/>
    <mergeCell ref="AT41:AV41"/>
    <mergeCell ref="C42:D42"/>
    <mergeCell ref="E42:F42"/>
    <mergeCell ref="AJ42:AK42"/>
    <mergeCell ref="AL42:AM42"/>
    <mergeCell ref="AT42:AW42"/>
    <mergeCell ref="R42:R45"/>
    <mergeCell ref="AO40:AP40"/>
    <mergeCell ref="AQ40:AR40"/>
    <mergeCell ref="AT40:AV40"/>
    <mergeCell ref="S41:X45"/>
    <mergeCell ref="AB41:AC41"/>
    <mergeCell ref="AG41:AH41"/>
    <mergeCell ref="AJ41:AL41"/>
    <mergeCell ref="AQ41:AR41"/>
    <mergeCell ref="Z40:AA40"/>
    <mergeCell ref="AB40:AC40"/>
    <mergeCell ref="AE40:AF40"/>
    <mergeCell ref="AG40:AH40"/>
    <mergeCell ref="AJ40:AK40"/>
    <mergeCell ref="AL40:AM40"/>
    <mergeCell ref="S38:X40"/>
    <mergeCell ref="AD38:AH38"/>
    <mergeCell ref="Z39:AB39"/>
    <mergeCell ref="AE39:AG39"/>
    <mergeCell ref="AK39:AL39"/>
    <mergeCell ref="AO39:AQ39"/>
    <mergeCell ref="AL43:AM43"/>
    <mergeCell ref="AT43:AV43"/>
    <mergeCell ref="M24:Q24"/>
    <mergeCell ref="M25:Q25"/>
    <mergeCell ref="M27:Q27"/>
    <mergeCell ref="M28:Q28"/>
    <mergeCell ref="M17:Q17"/>
    <mergeCell ref="M19:Q19"/>
    <mergeCell ref="M20:Q20"/>
    <mergeCell ref="R38:R41"/>
    <mergeCell ref="R26:R29"/>
    <mergeCell ref="M23:N23"/>
    <mergeCell ref="O23:Q23"/>
    <mergeCell ref="M31:N31"/>
    <mergeCell ref="O31:Q31"/>
    <mergeCell ref="M39:N39"/>
    <mergeCell ref="O39:Q39"/>
    <mergeCell ref="M30:Q30"/>
    <mergeCell ref="M32:Q32"/>
    <mergeCell ref="M33:Q33"/>
    <mergeCell ref="M35:Q35"/>
    <mergeCell ref="M36:Q36"/>
    <mergeCell ref="AS54:AW55"/>
    <mergeCell ref="AX54:AY55"/>
    <mergeCell ref="AZ54:AZ55"/>
    <mergeCell ref="B61:AW62"/>
    <mergeCell ref="B14:B21"/>
    <mergeCell ref="B22:B29"/>
    <mergeCell ref="B30:B37"/>
    <mergeCell ref="AD10:AR11"/>
    <mergeCell ref="AD54:AG55"/>
    <mergeCell ref="AH54:AH55"/>
    <mergeCell ref="AI54:AL55"/>
    <mergeCell ref="AM54:AM55"/>
    <mergeCell ref="AN54:AQ55"/>
    <mergeCell ref="AR54:AR55"/>
    <mergeCell ref="B54:F55"/>
    <mergeCell ref="G54:L55"/>
    <mergeCell ref="M54:Q55"/>
    <mergeCell ref="S54:X55"/>
    <mergeCell ref="Y54:AB55"/>
    <mergeCell ref="AC54:AC55"/>
    <mergeCell ref="R54:R55"/>
    <mergeCell ref="AL35:AM35"/>
    <mergeCell ref="AT35:AV35"/>
    <mergeCell ref="M22:Q22"/>
    <mergeCell ref="G30:L30"/>
    <mergeCell ref="S30:X32"/>
    <mergeCell ref="AD30:AH30"/>
    <mergeCell ref="AG32:AH32"/>
    <mergeCell ref="C37:D37"/>
    <mergeCell ref="AK37:AL37"/>
    <mergeCell ref="AJ33:AL33"/>
    <mergeCell ref="AQ33:AR33"/>
    <mergeCell ref="C34:D34"/>
    <mergeCell ref="E34:F34"/>
    <mergeCell ref="AJ34:AK34"/>
    <mergeCell ref="AL34:AM34"/>
    <mergeCell ref="C35:D35"/>
    <mergeCell ref="R30:R33"/>
    <mergeCell ref="R34:R37"/>
    <mergeCell ref="C30:F33"/>
    <mergeCell ref="Y36:AC37"/>
    <mergeCell ref="C27:D27"/>
    <mergeCell ref="AL27:AM27"/>
    <mergeCell ref="AT27:AV27"/>
    <mergeCell ref="C28:F28"/>
    <mergeCell ref="C29:D29"/>
    <mergeCell ref="AX30:AY37"/>
    <mergeCell ref="AZ30:AZ37"/>
    <mergeCell ref="G31:L31"/>
    <mergeCell ref="Z31:AB31"/>
    <mergeCell ref="AE31:AG31"/>
    <mergeCell ref="AK31:AL31"/>
    <mergeCell ref="AO31:AQ31"/>
    <mergeCell ref="Z32:AA32"/>
    <mergeCell ref="AB32:AC32"/>
    <mergeCell ref="AE32:AF32"/>
    <mergeCell ref="AJ32:AK32"/>
    <mergeCell ref="AL32:AM32"/>
    <mergeCell ref="AO32:AP32"/>
    <mergeCell ref="AQ32:AR32"/>
    <mergeCell ref="AT32:AV32"/>
    <mergeCell ref="G33:L35"/>
    <mergeCell ref="S33:X37"/>
    <mergeCell ref="AB33:AC33"/>
    <mergeCell ref="C36:F36"/>
    <mergeCell ref="C21:D21"/>
    <mergeCell ref="AK21:AL21"/>
    <mergeCell ref="AQ24:AR24"/>
    <mergeCell ref="G23:L23"/>
    <mergeCell ref="AT24:AV24"/>
    <mergeCell ref="G25:L27"/>
    <mergeCell ref="S25:X29"/>
    <mergeCell ref="AB25:AC25"/>
    <mergeCell ref="AG25:AH25"/>
    <mergeCell ref="AJ25:AL25"/>
    <mergeCell ref="AQ25:AR25"/>
    <mergeCell ref="AT25:AV25"/>
    <mergeCell ref="G28:L28"/>
    <mergeCell ref="AE24:AF24"/>
    <mergeCell ref="AG24:AH24"/>
    <mergeCell ref="AJ24:AK24"/>
    <mergeCell ref="AL24:AM24"/>
    <mergeCell ref="AO24:AP24"/>
    <mergeCell ref="Y28:AC29"/>
    <mergeCell ref="AK29:AL29"/>
    <mergeCell ref="C26:D26"/>
    <mergeCell ref="E26:F26"/>
    <mergeCell ref="AJ26:AK26"/>
    <mergeCell ref="AL26:AM26"/>
    <mergeCell ref="C10:F13"/>
    <mergeCell ref="G10:L13"/>
    <mergeCell ref="S10:X11"/>
    <mergeCell ref="Z15:AB15"/>
    <mergeCell ref="AE15:AG15"/>
    <mergeCell ref="AK15:AL15"/>
    <mergeCell ref="AO15:AQ15"/>
    <mergeCell ref="Z16:AA16"/>
    <mergeCell ref="AB16:AC16"/>
    <mergeCell ref="AE16:AF16"/>
    <mergeCell ref="AG16:AH16"/>
    <mergeCell ref="M10:Q13"/>
    <mergeCell ref="M15:N15"/>
    <mergeCell ref="O15:Q15"/>
    <mergeCell ref="Z23:AB23"/>
    <mergeCell ref="AE23:AG23"/>
    <mergeCell ref="AK23:AL23"/>
    <mergeCell ref="AO23:AQ23"/>
    <mergeCell ref="Z24:AA24"/>
    <mergeCell ref="AB24:AC24"/>
    <mergeCell ref="AT26:AW26"/>
    <mergeCell ref="C14:F17"/>
    <mergeCell ref="G14:L14"/>
    <mergeCell ref="S14:X16"/>
    <mergeCell ref="AD14:AH14"/>
    <mergeCell ref="G15:L15"/>
    <mergeCell ref="C22:F25"/>
    <mergeCell ref="G22:L22"/>
    <mergeCell ref="S22:X24"/>
    <mergeCell ref="AT17:AV17"/>
    <mergeCell ref="C18:D18"/>
    <mergeCell ref="E18:F18"/>
    <mergeCell ref="AJ18:AK18"/>
    <mergeCell ref="AL18:AM18"/>
    <mergeCell ref="AT18:AW18"/>
    <mergeCell ref="C19:D19"/>
    <mergeCell ref="AL19:AM19"/>
    <mergeCell ref="AT19:AV19"/>
    <mergeCell ref="M3:AN3"/>
    <mergeCell ref="AO3:AW3"/>
    <mergeCell ref="J4:AC6"/>
    <mergeCell ref="AX12:AZ13"/>
    <mergeCell ref="AJ16:AK16"/>
    <mergeCell ref="AL16:AM16"/>
    <mergeCell ref="AO16:AP16"/>
    <mergeCell ref="AQ16:AR16"/>
    <mergeCell ref="AT16:AV16"/>
    <mergeCell ref="AX14:AY21"/>
    <mergeCell ref="AZ14:AZ21"/>
    <mergeCell ref="Y10:AC13"/>
    <mergeCell ref="AS10:AW13"/>
    <mergeCell ref="S12:X13"/>
    <mergeCell ref="AD12:AH13"/>
    <mergeCell ref="AI12:AM13"/>
    <mergeCell ref="AN12:AR13"/>
    <mergeCell ref="G17:L19"/>
    <mergeCell ref="S17:X21"/>
    <mergeCell ref="AB17:AC17"/>
    <mergeCell ref="AG17:AH17"/>
    <mergeCell ref="AJ17:AL17"/>
    <mergeCell ref="AQ17:AR17"/>
    <mergeCell ref="Y20:AC21"/>
    <mergeCell ref="AD19:AH21"/>
    <mergeCell ref="AD27:AH29"/>
    <mergeCell ref="AD35:AH37"/>
    <mergeCell ref="AD43:AH45"/>
    <mergeCell ref="AD51:AH53"/>
    <mergeCell ref="BA10:BA13"/>
    <mergeCell ref="BA14:BA21"/>
    <mergeCell ref="BA22:BA29"/>
    <mergeCell ref="BA30:BA37"/>
    <mergeCell ref="BA38:BA45"/>
    <mergeCell ref="BA46:BA53"/>
    <mergeCell ref="AX22:AY29"/>
    <mergeCell ref="AZ22:AZ29"/>
    <mergeCell ref="AD22:AH22"/>
    <mergeCell ref="AG33:AH33"/>
    <mergeCell ref="AT33:AV33"/>
    <mergeCell ref="AT34:AW34"/>
    <mergeCell ref="AX38:AY45"/>
    <mergeCell ref="AZ38:AZ45"/>
    <mergeCell ref="AX46:AY53"/>
    <mergeCell ref="AZ46:AZ53"/>
    <mergeCell ref="AK47:AL47"/>
    <mergeCell ref="AO47:AQ47"/>
    <mergeCell ref="AJ49:AL49"/>
  </mergeCells>
  <phoneticPr fontId="1"/>
  <dataValidations count="4">
    <dataValidation type="list" allowBlank="1" showInputMessage="1" showErrorMessage="1" sqref="AK31 C29 C21 AK23 AK21 AK15 AK29 AK37 C37 AK53 AK39 C45 AK47 C53 AK45" xr:uid="{551CF00C-50A1-4975-8A0B-2E77F137797C}">
      <formula1>"✔,　"</formula1>
    </dataValidation>
    <dataValidation type="list" allowBlank="1" showInputMessage="1" showErrorMessage="1" sqref="AU15 AU23 AU31 AU39 AU47" xr:uid="{8F925EBA-36B9-46E4-B4EA-0D378B7DFB59}">
      <formula1>"10万円,20万円,その他"</formula1>
    </dataValidation>
    <dataValidation type="list" allowBlank="1" showInputMessage="1" showErrorMessage="1" sqref="M15:N15 M23:N23 M31:N31 M39:N39 M47:N47" xr:uid="{C1CFFAD0-D1B2-43FE-893E-41BA19B814E3}">
      <formula1>"3,6"</formula1>
    </dataValidation>
    <dataValidation type="list" allowBlank="1" showInputMessage="1" showErrorMessage="1" sqref="D2:J2" xr:uid="{2F440304-B87B-419F-8E72-9BEE648E36FA}">
      <formula1>"支援計画書,支援計画書（変更）,交付申請書,実績報告書"</formula1>
    </dataValidation>
  </dataValidations>
  <printOptions horizontalCentered="1"/>
  <pageMargins left="0.23622047244094491" right="0.23622047244094491" top="0.65" bottom="0.21" header="0.17" footer="0.17"/>
  <pageSetup paperSize="8" scale="83" orientation="landscape" r:id="rId1"/>
  <rowBreaks count="1" manualBreakCount="1">
    <brk id="8" min="1" max="5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FF17-A0F9-42C0-8EA2-927D2F086B24}">
  <sheetPr>
    <tabColor theme="4" tint="0.79998168889431442"/>
    <pageSetUpPr fitToPage="1"/>
  </sheetPr>
  <dimension ref="A1:BC62"/>
  <sheetViews>
    <sheetView showGridLines="0" zoomScale="80" zoomScaleNormal="80" zoomScaleSheetLayoutView="80" workbookViewId="0">
      <selection activeCell="Y36" sqref="Y36:AC37"/>
    </sheetView>
  </sheetViews>
  <sheetFormatPr defaultColWidth="8.875" defaultRowHeight="13.5"/>
  <cols>
    <col min="1" max="1" width="3.75" style="18" customWidth="1"/>
    <col min="2" max="2" width="5.25" style="18" customWidth="1"/>
    <col min="3" max="6" width="3.75" style="18" customWidth="1"/>
    <col min="7" max="8" width="2.375" style="18" customWidth="1"/>
    <col min="9" max="9" width="2.125" style="18" customWidth="1"/>
    <col min="10" max="10" width="3.25" style="18" customWidth="1"/>
    <col min="11" max="11" width="8.25" style="18" customWidth="1"/>
    <col min="12" max="12" width="4.125" style="18" customWidth="1"/>
    <col min="13" max="13" width="5.875" style="18" customWidth="1"/>
    <col min="14" max="14" width="5.125" style="18" customWidth="1"/>
    <col min="15" max="15" width="2.75" style="18" customWidth="1"/>
    <col min="16" max="16" width="3.75" style="18" customWidth="1"/>
    <col min="17" max="17" width="5.875" style="18" customWidth="1"/>
    <col min="18" max="18" width="30" style="18" customWidth="1"/>
    <col min="19" max="19" width="6.75" style="18" customWidth="1"/>
    <col min="20" max="20" width="10.625" style="18" customWidth="1"/>
    <col min="21" max="21" width="1.375" style="18" customWidth="1"/>
    <col min="22" max="22" width="3.75" style="18" customWidth="1"/>
    <col min="23" max="23" width="4.625" style="18" customWidth="1"/>
    <col min="24" max="24" width="3.75" style="18" customWidth="1"/>
    <col min="25" max="26" width="5.375" style="18" customWidth="1"/>
    <col min="27" max="27" width="2.875" style="18" customWidth="1"/>
    <col min="28" max="28" width="3.75" style="18" customWidth="1"/>
    <col min="29" max="29" width="4.625" style="18" customWidth="1"/>
    <col min="30" max="30" width="3.75" style="18" customWidth="1"/>
    <col min="31" max="31" width="6.5" style="18" customWidth="1"/>
    <col min="32" max="32" width="2.75" style="18" customWidth="1"/>
    <col min="33" max="33" width="3.75" style="18" customWidth="1"/>
    <col min="34" max="34" width="4.625" style="18" customWidth="1"/>
    <col min="35" max="35" width="3.75" style="18" customWidth="1"/>
    <col min="36" max="36" width="3.875" style="18" customWidth="1"/>
    <col min="37" max="37" width="4.75" style="18" customWidth="1"/>
    <col min="38" max="38" width="8" style="18" customWidth="1"/>
    <col min="39" max="39" width="3.75" style="18" customWidth="1"/>
    <col min="40" max="40" width="3.625" style="18" customWidth="1"/>
    <col min="41" max="41" width="4.5" style="18" customWidth="1"/>
    <col min="42" max="43" width="3.75" style="18" customWidth="1"/>
    <col min="44" max="44" width="6.125" style="18" customWidth="1"/>
    <col min="45" max="45" width="3.75" style="18" customWidth="1"/>
    <col min="46" max="46" width="4.75" style="18" customWidth="1"/>
    <col min="47" max="50" width="3.75" style="18" customWidth="1"/>
    <col min="51" max="51" width="5.75" style="18" customWidth="1"/>
    <col min="52" max="52" width="4.5" style="18" customWidth="1"/>
    <col min="53" max="53" width="16.125" style="18" customWidth="1"/>
    <col min="54" max="54" width="8.875" style="18"/>
    <col min="55" max="55" width="0" style="18" hidden="1" customWidth="1"/>
    <col min="56" max="16384" width="8.875" style="18"/>
  </cols>
  <sheetData>
    <row r="1" spans="1:55" ht="9" customHeight="1">
      <c r="A1" s="6"/>
      <c r="B1" s="6"/>
      <c r="C1" s="6"/>
      <c r="D1" s="38"/>
      <c r="E1" s="38"/>
      <c r="F1" s="38"/>
      <c r="G1" s="38"/>
      <c r="H1" s="38"/>
      <c r="I1" s="38"/>
      <c r="J1" s="38"/>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17"/>
    </row>
    <row r="2" spans="1:55" ht="17.25">
      <c r="A2" s="6"/>
      <c r="B2" s="95" t="s">
        <v>52</v>
      </c>
      <c r="C2" s="6"/>
      <c r="D2" s="346" t="s">
        <v>37</v>
      </c>
      <c r="E2" s="346"/>
      <c r="F2" s="346"/>
      <c r="G2" s="346"/>
      <c r="H2" s="346"/>
      <c r="I2" s="346"/>
      <c r="J2" s="34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17"/>
    </row>
    <row r="3" spans="1:55" ht="20.25" customHeight="1">
      <c r="A3" s="6"/>
      <c r="B3" s="6"/>
      <c r="C3" s="6"/>
      <c r="D3" s="6"/>
      <c r="E3" s="6"/>
      <c r="F3" s="6"/>
      <c r="G3" s="6"/>
      <c r="H3" s="6"/>
      <c r="I3" s="6"/>
      <c r="J3" s="6"/>
      <c r="K3" s="6"/>
      <c r="L3" s="6"/>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5"/>
      <c r="AP3" s="185"/>
      <c r="AQ3" s="185"/>
      <c r="AR3" s="185"/>
      <c r="AS3" s="185"/>
      <c r="AT3" s="185"/>
      <c r="AU3" s="185"/>
      <c r="AV3" s="185"/>
      <c r="AW3" s="185"/>
      <c r="AX3" s="17"/>
    </row>
    <row r="4" spans="1:55" ht="7.5" customHeight="1">
      <c r="A4" s="6"/>
      <c r="B4" s="1"/>
      <c r="C4" s="11"/>
      <c r="D4" s="11"/>
      <c r="E4" s="11"/>
      <c r="F4" s="11"/>
      <c r="G4" s="11"/>
      <c r="H4" s="11"/>
      <c r="I4" s="11"/>
      <c r="J4" s="46"/>
      <c r="K4" s="47"/>
      <c r="L4" s="47"/>
      <c r="M4" s="47"/>
      <c r="N4" s="47"/>
      <c r="O4" s="47"/>
      <c r="P4" s="47"/>
      <c r="Q4" s="47"/>
      <c r="R4" s="47"/>
      <c r="S4" s="47"/>
      <c r="T4" s="47"/>
      <c r="U4" s="47"/>
      <c r="V4" s="47"/>
      <c r="W4" s="47"/>
      <c r="X4" s="47"/>
      <c r="Y4" s="47"/>
      <c r="Z4" s="47"/>
      <c r="AA4" s="47"/>
      <c r="AB4" s="47"/>
      <c r="AC4" s="48"/>
      <c r="AD4" s="35"/>
      <c r="AE4" s="35"/>
      <c r="AF4" s="35"/>
      <c r="AG4" s="35"/>
      <c r="AH4" s="35"/>
      <c r="AI4" s="35"/>
      <c r="AJ4" s="35"/>
      <c r="AK4" s="35"/>
      <c r="AL4" s="35"/>
      <c r="AM4" s="35"/>
      <c r="AN4" s="35"/>
      <c r="AO4" s="35"/>
      <c r="AP4" s="35"/>
      <c r="AQ4" s="35"/>
      <c r="AR4" s="35"/>
      <c r="AS4" s="35"/>
      <c r="AT4" s="35"/>
      <c r="AU4" s="35"/>
      <c r="AV4" s="35"/>
      <c r="AW4" s="35"/>
      <c r="AX4" s="35"/>
      <c r="AY4" s="35"/>
      <c r="AZ4" s="35"/>
      <c r="BA4" s="35"/>
    </row>
    <row r="5" spans="1:55" ht="39.75" customHeight="1">
      <c r="A5" s="6"/>
      <c r="B5" s="338" t="s">
        <v>23</v>
      </c>
      <c r="C5" s="339"/>
      <c r="D5" s="339"/>
      <c r="E5" s="339"/>
      <c r="F5" s="339"/>
      <c r="G5" s="339"/>
      <c r="H5" s="339"/>
      <c r="I5" s="339"/>
      <c r="J5" s="49"/>
      <c r="K5" s="61" t="s">
        <v>56</v>
      </c>
      <c r="L5" s="50"/>
      <c r="M5" s="50"/>
      <c r="N5" s="50"/>
      <c r="O5" s="50"/>
      <c r="P5" s="50"/>
      <c r="Q5" s="50"/>
      <c r="R5" s="50"/>
      <c r="S5" s="50"/>
      <c r="T5" s="50"/>
      <c r="U5" s="50"/>
      <c r="V5" s="50"/>
      <c r="W5" s="50"/>
      <c r="X5" s="50"/>
      <c r="Y5" s="50"/>
      <c r="Z5" s="50"/>
      <c r="AA5" s="50"/>
      <c r="AB5" s="50"/>
      <c r="AC5" s="51"/>
      <c r="AD5" s="35"/>
      <c r="AE5" s="35"/>
      <c r="AF5" s="35"/>
      <c r="AG5" s="35"/>
      <c r="AH5" s="35"/>
      <c r="AI5" s="35"/>
      <c r="AJ5" s="35"/>
      <c r="AK5" s="35"/>
      <c r="AL5" s="35"/>
      <c r="AM5" s="35"/>
      <c r="AN5" s="35"/>
      <c r="AO5" s="35"/>
      <c r="AP5" s="35"/>
      <c r="AQ5" s="35"/>
      <c r="AR5" s="35"/>
      <c r="AS5" s="35"/>
      <c r="AT5" s="35"/>
      <c r="AU5" s="35"/>
      <c r="AV5" s="35"/>
      <c r="AW5" s="35"/>
      <c r="AX5" s="35"/>
      <c r="AY5" s="35"/>
      <c r="AZ5" s="35"/>
      <c r="BA5" s="35"/>
    </row>
    <row r="6" spans="1:55" ht="7.5" customHeight="1">
      <c r="A6" s="6"/>
      <c r="B6" s="54"/>
      <c r="C6" s="55"/>
      <c r="D6" s="55"/>
      <c r="E6" s="55"/>
      <c r="F6" s="55"/>
      <c r="G6" s="55"/>
      <c r="H6" s="55"/>
      <c r="I6" s="55"/>
      <c r="J6" s="57"/>
      <c r="K6" s="56"/>
      <c r="L6" s="56"/>
      <c r="M6" s="56"/>
      <c r="N6" s="56"/>
      <c r="O6" s="56"/>
      <c r="P6" s="56"/>
      <c r="Q6" s="56"/>
      <c r="R6" s="56"/>
      <c r="S6" s="56"/>
      <c r="T6" s="56"/>
      <c r="U6" s="56"/>
      <c r="V6" s="56"/>
      <c r="W6" s="56"/>
      <c r="X6" s="56"/>
      <c r="Y6" s="56"/>
      <c r="Z6" s="56"/>
      <c r="AA6" s="56"/>
      <c r="AB6" s="56"/>
      <c r="AC6" s="58"/>
      <c r="AD6" s="35"/>
      <c r="AE6" s="35"/>
      <c r="AF6" s="35"/>
      <c r="AG6" s="35"/>
      <c r="AH6" s="35"/>
      <c r="AI6" s="35"/>
      <c r="AJ6" s="35"/>
      <c r="AK6" s="35"/>
      <c r="AL6" s="35"/>
      <c r="AM6" s="35"/>
      <c r="AN6" s="35"/>
      <c r="AO6" s="35"/>
      <c r="AP6" s="35"/>
      <c r="AQ6" s="35"/>
      <c r="AR6" s="35"/>
      <c r="AS6" s="35"/>
      <c r="AT6" s="35"/>
      <c r="AU6" s="35"/>
      <c r="AV6" s="35"/>
      <c r="AW6" s="35"/>
      <c r="AX6" s="35"/>
      <c r="AY6" s="35"/>
      <c r="AZ6" s="35"/>
      <c r="BA6" s="35"/>
    </row>
    <row r="7" spans="1:55" ht="21.75" customHeight="1">
      <c r="A7" s="6"/>
      <c r="B7" s="41"/>
      <c r="C7" s="6"/>
      <c r="D7" s="6"/>
      <c r="E7" s="6"/>
      <c r="F7" s="6"/>
      <c r="G7" s="6"/>
      <c r="H7" s="6"/>
      <c r="I7" s="6"/>
      <c r="J7" s="6"/>
      <c r="K7" s="6"/>
      <c r="L7" s="6"/>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4"/>
      <c r="AP7" s="44"/>
      <c r="AQ7" s="44"/>
      <c r="AR7" s="44"/>
      <c r="AS7" s="44"/>
      <c r="AT7" s="44"/>
      <c r="AU7" s="44"/>
      <c r="AV7" s="44"/>
      <c r="AW7" s="44"/>
      <c r="AX7" s="17"/>
    </row>
    <row r="8" spans="1:55" ht="9"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17"/>
    </row>
    <row r="9" spans="1:55" ht="15" customHeight="1" thickBot="1">
      <c r="A9" s="6"/>
      <c r="B9" s="6" t="s">
        <v>75</v>
      </c>
      <c r="C9" s="6"/>
      <c r="D9" s="6"/>
      <c r="E9" s="19"/>
      <c r="F9" s="340" t="s">
        <v>58</v>
      </c>
      <c r="G9" s="340"/>
      <c r="H9" s="340"/>
      <c r="I9" s="340"/>
      <c r="J9" s="340"/>
      <c r="K9" s="340"/>
      <c r="L9" s="340"/>
      <c r="M9" s="341"/>
      <c r="N9" s="341"/>
      <c r="O9" s="341"/>
      <c r="P9" s="341"/>
      <c r="Q9" s="341"/>
      <c r="R9" s="341"/>
      <c r="S9" s="340"/>
      <c r="T9" s="340"/>
      <c r="U9" s="340"/>
      <c r="V9" s="340"/>
      <c r="W9" s="340"/>
      <c r="X9" s="340"/>
      <c r="Y9" s="6"/>
      <c r="Z9" s="6"/>
      <c r="AA9" s="6"/>
      <c r="AB9" s="6"/>
      <c r="AC9" s="6"/>
      <c r="AD9" s="6"/>
      <c r="AE9" s="6"/>
      <c r="AF9" s="6"/>
      <c r="AG9" s="6"/>
      <c r="AH9" s="6"/>
      <c r="AI9" s="6"/>
      <c r="AJ9" s="6"/>
      <c r="AK9" s="6"/>
      <c r="AL9" s="6"/>
      <c r="AM9" s="6"/>
      <c r="AN9" s="6"/>
      <c r="AO9" s="6"/>
      <c r="AP9" s="6"/>
      <c r="AQ9" s="6"/>
      <c r="AR9" s="6"/>
      <c r="AS9" s="6"/>
      <c r="AT9" s="6"/>
      <c r="AU9" s="6"/>
      <c r="AV9" s="6"/>
      <c r="AW9" s="6"/>
      <c r="AX9" s="17"/>
    </row>
    <row r="10" spans="1:55" ht="15" customHeight="1">
      <c r="A10" s="6"/>
      <c r="B10" s="342" t="s">
        <v>0</v>
      </c>
      <c r="C10" s="262" t="s">
        <v>46</v>
      </c>
      <c r="D10" s="263"/>
      <c r="E10" s="263"/>
      <c r="F10" s="174"/>
      <c r="G10" s="262" t="s">
        <v>35</v>
      </c>
      <c r="H10" s="265"/>
      <c r="I10" s="265"/>
      <c r="J10" s="265"/>
      <c r="K10" s="265"/>
      <c r="L10" s="266"/>
      <c r="M10" s="277" t="s">
        <v>42</v>
      </c>
      <c r="N10" s="278"/>
      <c r="O10" s="278"/>
      <c r="P10" s="278"/>
      <c r="Q10" s="279"/>
      <c r="R10" s="336" t="s">
        <v>55</v>
      </c>
      <c r="S10" s="272" t="s">
        <v>8</v>
      </c>
      <c r="T10" s="272"/>
      <c r="U10" s="272"/>
      <c r="V10" s="272"/>
      <c r="W10" s="272"/>
      <c r="X10" s="273"/>
      <c r="Y10" s="205" t="s">
        <v>140</v>
      </c>
      <c r="Z10" s="205"/>
      <c r="AA10" s="205"/>
      <c r="AB10" s="205"/>
      <c r="AC10" s="205"/>
      <c r="AD10" s="311" t="s">
        <v>38</v>
      </c>
      <c r="AE10" s="312"/>
      <c r="AF10" s="312"/>
      <c r="AG10" s="312"/>
      <c r="AH10" s="312"/>
      <c r="AI10" s="312"/>
      <c r="AJ10" s="312"/>
      <c r="AK10" s="312"/>
      <c r="AL10" s="312"/>
      <c r="AM10" s="312"/>
      <c r="AN10" s="312"/>
      <c r="AO10" s="312"/>
      <c r="AP10" s="312"/>
      <c r="AQ10" s="312"/>
      <c r="AR10" s="313"/>
      <c r="AS10" s="208" t="s">
        <v>49</v>
      </c>
      <c r="AT10" s="209"/>
      <c r="AU10" s="209"/>
      <c r="AV10" s="209"/>
      <c r="AW10" s="209"/>
      <c r="AX10" s="96"/>
      <c r="AY10" s="96"/>
      <c r="AZ10" s="97"/>
      <c r="BA10" s="164" t="s">
        <v>78</v>
      </c>
      <c r="BB10" s="17"/>
    </row>
    <row r="11" spans="1:55" ht="15" customHeight="1">
      <c r="A11" s="6"/>
      <c r="B11" s="343"/>
      <c r="C11" s="210"/>
      <c r="D11" s="264"/>
      <c r="E11" s="264"/>
      <c r="F11" s="175"/>
      <c r="G11" s="267"/>
      <c r="H11" s="268"/>
      <c r="I11" s="268"/>
      <c r="J11" s="268"/>
      <c r="K11" s="268"/>
      <c r="L11" s="269"/>
      <c r="M11" s="280"/>
      <c r="N11" s="281"/>
      <c r="O11" s="281"/>
      <c r="P11" s="281"/>
      <c r="Q11" s="282"/>
      <c r="R11" s="337"/>
      <c r="S11" s="274"/>
      <c r="T11" s="274"/>
      <c r="U11" s="274"/>
      <c r="V11" s="274"/>
      <c r="W11" s="274"/>
      <c r="X11" s="275"/>
      <c r="Y11" s="206"/>
      <c r="Z11" s="206"/>
      <c r="AA11" s="206"/>
      <c r="AB11" s="206"/>
      <c r="AC11" s="206"/>
      <c r="AD11" s="314"/>
      <c r="AE11" s="315"/>
      <c r="AF11" s="315"/>
      <c r="AG11" s="315"/>
      <c r="AH11" s="315"/>
      <c r="AI11" s="315"/>
      <c r="AJ11" s="315"/>
      <c r="AK11" s="315"/>
      <c r="AL11" s="315"/>
      <c r="AM11" s="315"/>
      <c r="AN11" s="315"/>
      <c r="AO11" s="315"/>
      <c r="AP11" s="315"/>
      <c r="AQ11" s="315"/>
      <c r="AR11" s="316"/>
      <c r="AS11" s="210"/>
      <c r="AT11" s="211"/>
      <c r="AU11" s="211"/>
      <c r="AV11" s="211"/>
      <c r="AW11" s="211"/>
      <c r="AX11" s="38"/>
      <c r="AY11" s="38"/>
      <c r="AZ11" s="5"/>
      <c r="BA11" s="165"/>
      <c r="BB11" s="17"/>
    </row>
    <row r="12" spans="1:55" ht="15" customHeight="1">
      <c r="A12" s="6"/>
      <c r="B12" s="343"/>
      <c r="C12" s="210"/>
      <c r="D12" s="264"/>
      <c r="E12" s="264"/>
      <c r="F12" s="175"/>
      <c r="G12" s="267"/>
      <c r="H12" s="268"/>
      <c r="I12" s="268"/>
      <c r="J12" s="268"/>
      <c r="K12" s="268"/>
      <c r="L12" s="269"/>
      <c r="M12" s="280"/>
      <c r="N12" s="281"/>
      <c r="O12" s="281"/>
      <c r="P12" s="281"/>
      <c r="Q12" s="282"/>
      <c r="R12" s="334" t="s">
        <v>77</v>
      </c>
      <c r="S12" s="214" t="s">
        <v>7</v>
      </c>
      <c r="T12" s="214"/>
      <c r="U12" s="214"/>
      <c r="V12" s="214"/>
      <c r="W12" s="214"/>
      <c r="X12" s="215"/>
      <c r="Y12" s="206"/>
      <c r="Z12" s="206"/>
      <c r="AA12" s="206"/>
      <c r="AB12" s="206"/>
      <c r="AC12" s="206"/>
      <c r="AD12" s="218" t="s">
        <v>33</v>
      </c>
      <c r="AE12" s="219"/>
      <c r="AF12" s="219"/>
      <c r="AG12" s="219"/>
      <c r="AH12" s="220"/>
      <c r="AI12" s="224" t="s">
        <v>134</v>
      </c>
      <c r="AJ12" s="219"/>
      <c r="AK12" s="219"/>
      <c r="AL12" s="219"/>
      <c r="AM12" s="220"/>
      <c r="AN12" s="226" t="s">
        <v>135</v>
      </c>
      <c r="AO12" s="227"/>
      <c r="AP12" s="227"/>
      <c r="AQ12" s="227"/>
      <c r="AR12" s="228"/>
      <c r="AS12" s="210"/>
      <c r="AT12" s="211"/>
      <c r="AU12" s="211"/>
      <c r="AV12" s="211"/>
      <c r="AW12" s="211"/>
      <c r="AX12" s="195" t="s">
        <v>34</v>
      </c>
      <c r="AY12" s="196"/>
      <c r="AZ12" s="197"/>
      <c r="BA12" s="165"/>
      <c r="BB12" s="17"/>
    </row>
    <row r="13" spans="1:55" ht="15" customHeight="1">
      <c r="A13" s="6"/>
      <c r="B13" s="344"/>
      <c r="C13" s="212"/>
      <c r="D13" s="213"/>
      <c r="E13" s="213"/>
      <c r="F13" s="176"/>
      <c r="G13" s="270"/>
      <c r="H13" s="216"/>
      <c r="I13" s="216"/>
      <c r="J13" s="216"/>
      <c r="K13" s="216"/>
      <c r="L13" s="271"/>
      <c r="M13" s="283"/>
      <c r="N13" s="284"/>
      <c r="O13" s="284"/>
      <c r="P13" s="284"/>
      <c r="Q13" s="285"/>
      <c r="R13" s="335"/>
      <c r="S13" s="216"/>
      <c r="T13" s="216"/>
      <c r="U13" s="216"/>
      <c r="V13" s="216"/>
      <c r="W13" s="216"/>
      <c r="X13" s="217"/>
      <c r="Y13" s="207"/>
      <c r="Z13" s="207"/>
      <c r="AA13" s="207"/>
      <c r="AB13" s="207"/>
      <c r="AC13" s="207"/>
      <c r="AD13" s="221"/>
      <c r="AE13" s="222"/>
      <c r="AF13" s="222"/>
      <c r="AG13" s="222"/>
      <c r="AH13" s="223"/>
      <c r="AI13" s="225"/>
      <c r="AJ13" s="222"/>
      <c r="AK13" s="222"/>
      <c r="AL13" s="222"/>
      <c r="AM13" s="223"/>
      <c r="AN13" s="229"/>
      <c r="AO13" s="230"/>
      <c r="AP13" s="230"/>
      <c r="AQ13" s="230"/>
      <c r="AR13" s="231"/>
      <c r="AS13" s="212"/>
      <c r="AT13" s="213"/>
      <c r="AU13" s="213"/>
      <c r="AV13" s="213"/>
      <c r="AW13" s="213"/>
      <c r="AX13" s="198"/>
      <c r="AY13" s="199"/>
      <c r="AZ13" s="200"/>
      <c r="BA13" s="166"/>
      <c r="BB13" s="17"/>
    </row>
    <row r="14" spans="1:55" ht="15.75" customHeight="1">
      <c r="A14" s="6"/>
      <c r="B14" s="308">
        <v>1</v>
      </c>
      <c r="C14" s="347" t="s">
        <v>15</v>
      </c>
      <c r="D14" s="244"/>
      <c r="E14" s="244"/>
      <c r="F14" s="245"/>
      <c r="G14" s="249" t="s">
        <v>36</v>
      </c>
      <c r="H14" s="250"/>
      <c r="I14" s="250"/>
      <c r="J14" s="250"/>
      <c r="K14" s="250"/>
      <c r="L14" s="250"/>
      <c r="M14" s="348" t="s">
        <v>43</v>
      </c>
      <c r="N14" s="349"/>
      <c r="O14" s="349"/>
      <c r="P14" s="349"/>
      <c r="Q14" s="350"/>
      <c r="R14" s="351" t="s">
        <v>72</v>
      </c>
      <c r="S14" s="352" t="s">
        <v>17</v>
      </c>
      <c r="T14" s="352"/>
      <c r="U14" s="352"/>
      <c r="V14" s="352"/>
      <c r="W14" s="352"/>
      <c r="X14" s="353"/>
      <c r="Y14" s="11"/>
      <c r="Z14" s="11"/>
      <c r="AA14" s="11"/>
      <c r="AB14" s="11"/>
      <c r="AC14" s="11"/>
      <c r="AD14" s="177"/>
      <c r="AE14" s="178"/>
      <c r="AF14" s="178"/>
      <c r="AG14" s="178"/>
      <c r="AH14" s="179"/>
      <c r="AI14" s="1"/>
      <c r="AJ14" s="35" t="s">
        <v>29</v>
      </c>
      <c r="AK14" s="35"/>
      <c r="AL14" s="35"/>
      <c r="AM14" s="12"/>
      <c r="AN14" s="1"/>
      <c r="AO14" s="11"/>
      <c r="AP14" s="11"/>
      <c r="AQ14" s="11"/>
      <c r="AR14" s="12"/>
      <c r="AS14" s="10"/>
      <c r="AT14" s="2"/>
      <c r="AU14" s="26"/>
      <c r="AV14" s="2"/>
      <c r="AW14" s="3"/>
      <c r="AX14" s="168">
        <f>ROUNDDOWN(MIN(AT16,AT19),-3)</f>
        <v>30000</v>
      </c>
      <c r="AY14" s="169"/>
      <c r="AZ14" s="174" t="s">
        <v>2</v>
      </c>
      <c r="BA14" s="167"/>
      <c r="BB14" s="17"/>
    </row>
    <row r="15" spans="1:55" ht="15.75" customHeight="1">
      <c r="A15" s="6"/>
      <c r="B15" s="309"/>
      <c r="C15" s="246"/>
      <c r="D15" s="247"/>
      <c r="E15" s="247"/>
      <c r="F15" s="248"/>
      <c r="G15" s="368">
        <v>46113</v>
      </c>
      <c r="H15" s="369"/>
      <c r="I15" s="369"/>
      <c r="J15" s="369"/>
      <c r="K15" s="369"/>
      <c r="L15" s="370"/>
      <c r="M15" s="407">
        <v>6</v>
      </c>
      <c r="N15" s="408"/>
      <c r="O15" s="405">
        <f>IF(M17="","",M15*12)</f>
        <v>72</v>
      </c>
      <c r="P15" s="405"/>
      <c r="Q15" s="406"/>
      <c r="R15" s="292"/>
      <c r="S15" s="354"/>
      <c r="T15" s="354"/>
      <c r="U15" s="354"/>
      <c r="V15" s="354"/>
      <c r="W15" s="354"/>
      <c r="X15" s="355"/>
      <c r="Y15" s="38"/>
      <c r="Z15" s="183">
        <f>Z16*AA17</f>
        <v>60000</v>
      </c>
      <c r="AA15" s="183"/>
      <c r="AB15" s="183"/>
      <c r="AC15" s="38" t="s">
        <v>2</v>
      </c>
      <c r="AD15" s="98"/>
      <c r="AE15" s="276">
        <f>AE16*AF17</f>
        <v>60000</v>
      </c>
      <c r="AF15" s="276"/>
      <c r="AG15" s="276"/>
      <c r="AH15" s="5" t="s">
        <v>2</v>
      </c>
      <c r="AI15" s="34"/>
      <c r="AJ15" s="36" t="s">
        <v>30</v>
      </c>
      <c r="AK15" s="182"/>
      <c r="AL15" s="182"/>
      <c r="AM15" s="33"/>
      <c r="AN15" s="4"/>
      <c r="AO15" s="183">
        <f>AO16*AP17</f>
        <v>60000</v>
      </c>
      <c r="AP15" s="183"/>
      <c r="AQ15" s="183"/>
      <c r="AR15" s="5" t="s">
        <v>2</v>
      </c>
      <c r="AS15" s="27" t="s">
        <v>22</v>
      </c>
      <c r="AT15" s="99" t="s">
        <v>39</v>
      </c>
      <c r="AU15" s="100" t="s">
        <v>41</v>
      </c>
      <c r="AV15" s="101"/>
      <c r="AW15" s="71"/>
      <c r="AX15" s="170"/>
      <c r="AY15" s="171"/>
      <c r="AZ15" s="175"/>
      <c r="BA15" s="165"/>
      <c r="BB15" s="17"/>
      <c r="BC15" s="18" t="e">
        <f>YEAR(#REF!)*12+MONTH(#REF!)-YEAR(G15)*12-MONTH(G15)
-IF(DAY(G15+1)=1,IF(DAY(#REF!+1)&gt;1,1),IF(AND(DAY(#REF!+1)&gt;1,
 DAY(#REF!)&lt;DAY(G15)),1))</f>
        <v>#REF!</v>
      </c>
    </row>
    <row r="16" spans="1:55" ht="15.75" customHeight="1">
      <c r="A16" s="6"/>
      <c r="B16" s="309"/>
      <c r="C16" s="246"/>
      <c r="D16" s="247"/>
      <c r="E16" s="247"/>
      <c r="F16" s="248"/>
      <c r="G16" s="20"/>
      <c r="H16" s="21"/>
      <c r="I16" s="21"/>
      <c r="J16" s="21"/>
      <c r="K16" s="21"/>
      <c r="L16" s="21"/>
      <c r="M16" s="365" t="s">
        <v>44</v>
      </c>
      <c r="N16" s="366"/>
      <c r="O16" s="366"/>
      <c r="P16" s="366"/>
      <c r="Q16" s="367"/>
      <c r="R16" s="292"/>
      <c r="S16" s="354"/>
      <c r="T16" s="354"/>
      <c r="U16" s="354"/>
      <c r="V16" s="354"/>
      <c r="W16" s="354"/>
      <c r="X16" s="355"/>
      <c r="Y16" s="38"/>
      <c r="Z16" s="356">
        <v>10000</v>
      </c>
      <c r="AA16" s="356"/>
      <c r="AB16" s="180" t="s">
        <v>5</v>
      </c>
      <c r="AC16" s="180"/>
      <c r="AD16" s="102" t="s">
        <v>4</v>
      </c>
      <c r="AE16" s="356">
        <v>10000</v>
      </c>
      <c r="AF16" s="356"/>
      <c r="AG16" s="180" t="s">
        <v>5</v>
      </c>
      <c r="AH16" s="181"/>
      <c r="AI16" s="34"/>
      <c r="AJ16" s="201" t="s">
        <v>32</v>
      </c>
      <c r="AK16" s="201"/>
      <c r="AL16" s="202"/>
      <c r="AM16" s="203"/>
      <c r="AN16" s="4" t="s">
        <v>3</v>
      </c>
      <c r="AO16" s="356">
        <v>10000</v>
      </c>
      <c r="AP16" s="356"/>
      <c r="AQ16" s="180" t="s">
        <v>5</v>
      </c>
      <c r="AR16" s="181"/>
      <c r="AS16" s="4"/>
      <c r="AT16" s="357">
        <v>100000</v>
      </c>
      <c r="AU16" s="357"/>
      <c r="AV16" s="357"/>
      <c r="AW16" s="72" t="s">
        <v>2</v>
      </c>
      <c r="AX16" s="170"/>
      <c r="AY16" s="171"/>
      <c r="AZ16" s="175"/>
      <c r="BA16" s="165"/>
      <c r="BB16" s="81" t="s">
        <v>67</v>
      </c>
    </row>
    <row r="17" spans="1:55" ht="15.75" customHeight="1">
      <c r="A17" s="16"/>
      <c r="B17" s="309"/>
      <c r="C17" s="246"/>
      <c r="D17" s="247"/>
      <c r="E17" s="247"/>
      <c r="F17" s="248"/>
      <c r="G17" s="232" t="s">
        <v>25</v>
      </c>
      <c r="H17" s="233"/>
      <c r="I17" s="233"/>
      <c r="J17" s="233"/>
      <c r="K17" s="233"/>
      <c r="L17" s="233"/>
      <c r="M17" s="358">
        <v>46296</v>
      </c>
      <c r="N17" s="359"/>
      <c r="O17" s="359"/>
      <c r="P17" s="359"/>
      <c r="Q17" s="360"/>
      <c r="R17" s="293"/>
      <c r="S17" s="361" t="s">
        <v>61</v>
      </c>
      <c r="T17" s="361"/>
      <c r="U17" s="361"/>
      <c r="V17" s="361"/>
      <c r="W17" s="361"/>
      <c r="X17" s="362"/>
      <c r="Y17" s="38"/>
      <c r="Z17" s="38"/>
      <c r="AA17" s="64">
        <v>6</v>
      </c>
      <c r="AB17" s="180" t="s">
        <v>21</v>
      </c>
      <c r="AC17" s="180"/>
      <c r="AD17" s="103"/>
      <c r="AE17" s="38"/>
      <c r="AF17" s="64">
        <v>6</v>
      </c>
      <c r="AG17" s="180" t="s">
        <v>20</v>
      </c>
      <c r="AH17" s="181"/>
      <c r="AI17" s="4"/>
      <c r="AJ17" s="183">
        <f>AJ18*AK19</f>
        <v>0</v>
      </c>
      <c r="AK17" s="183"/>
      <c r="AL17" s="183"/>
      <c r="AM17" s="5" t="s">
        <v>2</v>
      </c>
      <c r="AN17" s="4"/>
      <c r="AO17" s="104"/>
      <c r="AP17" s="64">
        <v>6</v>
      </c>
      <c r="AQ17" s="180" t="s">
        <v>20</v>
      </c>
      <c r="AR17" s="181"/>
      <c r="AS17" s="4"/>
      <c r="AT17" s="371"/>
      <c r="AU17" s="371"/>
      <c r="AV17" s="371"/>
      <c r="AW17" s="72"/>
      <c r="AX17" s="170"/>
      <c r="AY17" s="171"/>
      <c r="AZ17" s="175"/>
      <c r="BA17" s="165"/>
      <c r="BB17" s="81" t="s">
        <v>64</v>
      </c>
    </row>
    <row r="18" spans="1:55" ht="15.75" customHeight="1">
      <c r="A18" s="6"/>
      <c r="B18" s="309"/>
      <c r="C18" s="258" t="s">
        <v>6</v>
      </c>
      <c r="D18" s="259"/>
      <c r="E18" s="247"/>
      <c r="F18" s="248"/>
      <c r="G18" s="234"/>
      <c r="H18" s="235"/>
      <c r="I18" s="235"/>
      <c r="J18" s="235"/>
      <c r="K18" s="235"/>
      <c r="L18" s="235"/>
      <c r="M18" s="68"/>
      <c r="N18" s="69"/>
      <c r="O18" s="69"/>
      <c r="P18" s="69"/>
      <c r="Q18" s="70"/>
      <c r="R18" s="379" t="s">
        <v>59</v>
      </c>
      <c r="S18" s="361"/>
      <c r="T18" s="361"/>
      <c r="U18" s="361"/>
      <c r="V18" s="361"/>
      <c r="W18" s="361"/>
      <c r="X18" s="362"/>
      <c r="Y18" s="38"/>
      <c r="Z18" s="38"/>
      <c r="AA18" s="38"/>
      <c r="AB18" s="38"/>
      <c r="AC18" s="38"/>
      <c r="AD18" s="105"/>
      <c r="AE18" s="38"/>
      <c r="AF18" s="38"/>
      <c r="AG18" s="38"/>
      <c r="AH18" s="5"/>
      <c r="AI18" s="4" t="s">
        <v>3</v>
      </c>
      <c r="AJ18" s="204"/>
      <c r="AK18" s="204"/>
      <c r="AL18" s="180" t="s">
        <v>5</v>
      </c>
      <c r="AM18" s="181"/>
      <c r="AN18" s="4"/>
      <c r="AO18" s="38"/>
      <c r="AP18" s="38"/>
      <c r="AQ18" s="38"/>
      <c r="AR18" s="5"/>
      <c r="AS18" s="22" t="s">
        <v>24</v>
      </c>
      <c r="AT18" s="380" t="s">
        <v>28</v>
      </c>
      <c r="AU18" s="380"/>
      <c r="AV18" s="380"/>
      <c r="AW18" s="381"/>
      <c r="AX18" s="170"/>
      <c r="AY18" s="171"/>
      <c r="AZ18" s="175"/>
      <c r="BA18" s="165"/>
      <c r="BB18" s="81" t="s">
        <v>65</v>
      </c>
    </row>
    <row r="19" spans="1:55" ht="15.75" customHeight="1">
      <c r="A19" s="6"/>
      <c r="B19" s="309"/>
      <c r="C19" s="260"/>
      <c r="D19" s="261"/>
      <c r="E19" s="29"/>
      <c r="F19" s="30"/>
      <c r="G19" s="234"/>
      <c r="H19" s="235"/>
      <c r="I19" s="235"/>
      <c r="J19" s="235"/>
      <c r="K19" s="235"/>
      <c r="L19" s="235"/>
      <c r="M19" s="382" t="s">
        <v>45</v>
      </c>
      <c r="N19" s="383"/>
      <c r="O19" s="383"/>
      <c r="P19" s="383"/>
      <c r="Q19" s="384"/>
      <c r="R19" s="292"/>
      <c r="S19" s="361"/>
      <c r="T19" s="361"/>
      <c r="U19" s="361"/>
      <c r="V19" s="361"/>
      <c r="W19" s="361"/>
      <c r="X19" s="362"/>
      <c r="Y19" s="40" t="s">
        <v>27</v>
      </c>
      <c r="Z19" s="28"/>
      <c r="AA19" s="28"/>
      <c r="AB19" s="28"/>
      <c r="AC19" s="28"/>
      <c r="AD19" s="158"/>
      <c r="AE19" s="159"/>
      <c r="AF19" s="159"/>
      <c r="AG19" s="159"/>
      <c r="AH19" s="160"/>
      <c r="AI19" s="4"/>
      <c r="AJ19" s="38"/>
      <c r="AK19" s="39"/>
      <c r="AL19" s="180" t="s">
        <v>20</v>
      </c>
      <c r="AM19" s="181"/>
      <c r="AN19" s="4"/>
      <c r="AO19" s="38"/>
      <c r="AP19" s="38"/>
      <c r="AQ19" s="38"/>
      <c r="AR19" s="5"/>
      <c r="AS19" s="4"/>
      <c r="AT19" s="371">
        <f>ROUNDDOWN(AO15/2,0)</f>
        <v>30000</v>
      </c>
      <c r="AU19" s="371"/>
      <c r="AV19" s="371"/>
      <c r="AW19" s="72" t="s">
        <v>2</v>
      </c>
      <c r="AX19" s="170"/>
      <c r="AY19" s="171"/>
      <c r="AZ19" s="175"/>
      <c r="BA19" s="165"/>
      <c r="BB19" s="81"/>
    </row>
    <row r="20" spans="1:55" ht="15.75" customHeight="1">
      <c r="A20" s="6"/>
      <c r="B20" s="309"/>
      <c r="C20" s="288" t="s">
        <v>26</v>
      </c>
      <c r="D20" s="289"/>
      <c r="E20" s="289"/>
      <c r="F20" s="290"/>
      <c r="G20" s="368">
        <v>46322</v>
      </c>
      <c r="H20" s="369"/>
      <c r="I20" s="369"/>
      <c r="J20" s="369"/>
      <c r="K20" s="369"/>
      <c r="L20" s="370"/>
      <c r="M20" s="372">
        <f>IF(M17="","",(EDATE(M17,O15)-1))</f>
        <v>48487</v>
      </c>
      <c r="N20" s="373"/>
      <c r="O20" s="373"/>
      <c r="P20" s="373"/>
      <c r="Q20" s="374"/>
      <c r="R20" s="292"/>
      <c r="S20" s="361"/>
      <c r="T20" s="361"/>
      <c r="U20" s="361"/>
      <c r="V20" s="361"/>
      <c r="W20" s="361"/>
      <c r="X20" s="362"/>
      <c r="Y20" s="375" t="s">
        <v>62</v>
      </c>
      <c r="Z20" s="376"/>
      <c r="AA20" s="376"/>
      <c r="AB20" s="376"/>
      <c r="AC20" s="375"/>
      <c r="AD20" s="158"/>
      <c r="AE20" s="159"/>
      <c r="AF20" s="159"/>
      <c r="AG20" s="159"/>
      <c r="AH20" s="160"/>
      <c r="AI20" s="34"/>
      <c r="AJ20" s="38"/>
      <c r="AK20" s="38"/>
      <c r="AL20" s="38"/>
      <c r="AM20" s="33"/>
      <c r="AN20" s="4"/>
      <c r="AO20" s="38"/>
      <c r="AP20" s="38"/>
      <c r="AQ20" s="38"/>
      <c r="AR20" s="5"/>
      <c r="AS20" s="4"/>
      <c r="AT20" s="73"/>
      <c r="AU20" s="106"/>
      <c r="AV20" s="106"/>
      <c r="AW20" s="72"/>
      <c r="AX20" s="170"/>
      <c r="AY20" s="171"/>
      <c r="AZ20" s="175"/>
      <c r="BA20" s="165"/>
      <c r="BB20" s="81"/>
    </row>
    <row r="21" spans="1:55" ht="15.75" customHeight="1">
      <c r="A21" s="6"/>
      <c r="B21" s="310"/>
      <c r="C21" s="286"/>
      <c r="D21" s="287"/>
      <c r="E21" s="31"/>
      <c r="F21" s="32"/>
      <c r="G21" s="23"/>
      <c r="H21" s="24"/>
      <c r="I21" s="24"/>
      <c r="J21" s="24"/>
      <c r="K21" s="24"/>
      <c r="L21" s="24"/>
      <c r="M21" s="65"/>
      <c r="N21" s="66"/>
      <c r="O21" s="66"/>
      <c r="P21" s="66"/>
      <c r="Q21" s="67"/>
      <c r="R21" s="295"/>
      <c r="S21" s="363"/>
      <c r="T21" s="363"/>
      <c r="U21" s="363"/>
      <c r="V21" s="363"/>
      <c r="W21" s="363"/>
      <c r="X21" s="364"/>
      <c r="Y21" s="377"/>
      <c r="Z21" s="377"/>
      <c r="AA21" s="377"/>
      <c r="AB21" s="377"/>
      <c r="AC21" s="377"/>
      <c r="AD21" s="161"/>
      <c r="AE21" s="162"/>
      <c r="AF21" s="162"/>
      <c r="AG21" s="162"/>
      <c r="AH21" s="163"/>
      <c r="AI21" s="7"/>
      <c r="AJ21" s="37" t="s">
        <v>31</v>
      </c>
      <c r="AK21" s="378" t="s">
        <v>13</v>
      </c>
      <c r="AL21" s="378"/>
      <c r="AM21" s="9"/>
      <c r="AN21" s="7"/>
      <c r="AO21" s="8"/>
      <c r="AP21" s="8"/>
      <c r="AQ21" s="8"/>
      <c r="AR21" s="9"/>
      <c r="AS21" s="7"/>
      <c r="AT21" s="75"/>
      <c r="AU21" s="75"/>
      <c r="AV21" s="75"/>
      <c r="AW21" s="76"/>
      <c r="AX21" s="172"/>
      <c r="AY21" s="173"/>
      <c r="AZ21" s="176"/>
      <c r="BA21" s="166"/>
      <c r="BB21" s="81"/>
    </row>
    <row r="22" spans="1:55" ht="15.75" customHeight="1">
      <c r="A22" s="6"/>
      <c r="B22" s="308">
        <v>2</v>
      </c>
      <c r="C22" s="347" t="s">
        <v>15</v>
      </c>
      <c r="D22" s="244"/>
      <c r="E22" s="244"/>
      <c r="F22" s="245"/>
      <c r="G22" s="249" t="s">
        <v>36</v>
      </c>
      <c r="H22" s="250"/>
      <c r="I22" s="250"/>
      <c r="J22" s="250"/>
      <c r="K22" s="250"/>
      <c r="L22" s="387"/>
      <c r="M22" s="348" t="s">
        <v>43</v>
      </c>
      <c r="N22" s="349"/>
      <c r="O22" s="349"/>
      <c r="P22" s="349"/>
      <c r="Q22" s="350"/>
      <c r="R22" s="351" t="s">
        <v>137</v>
      </c>
      <c r="S22" s="352" t="s">
        <v>18</v>
      </c>
      <c r="T22" s="251"/>
      <c r="U22" s="251"/>
      <c r="V22" s="251"/>
      <c r="W22" s="251"/>
      <c r="X22" s="252"/>
      <c r="Y22" s="11"/>
      <c r="Z22" s="11"/>
      <c r="AA22" s="11"/>
      <c r="AB22" s="11"/>
      <c r="AC22" s="11"/>
      <c r="AD22" s="177"/>
      <c r="AE22" s="178"/>
      <c r="AF22" s="178"/>
      <c r="AG22" s="178"/>
      <c r="AH22" s="179"/>
      <c r="AI22" s="4"/>
      <c r="AJ22" s="35" t="s">
        <v>29</v>
      </c>
      <c r="AK22" s="35"/>
      <c r="AL22" s="35"/>
      <c r="AM22" s="5"/>
      <c r="AN22" s="1"/>
      <c r="AO22" s="11"/>
      <c r="AP22" s="11"/>
      <c r="AQ22" s="11"/>
      <c r="AR22" s="12"/>
      <c r="AS22" s="10"/>
      <c r="AT22" s="77"/>
      <c r="AU22" s="78"/>
      <c r="AV22" s="77"/>
      <c r="AW22" s="79"/>
      <c r="AX22" s="168">
        <f>ROUNDDOWN(MIN(AT24,AT27),-3)</f>
        <v>90000</v>
      </c>
      <c r="AY22" s="169"/>
      <c r="AZ22" s="174" t="s">
        <v>9</v>
      </c>
      <c r="BA22" s="167"/>
      <c r="BB22" s="81"/>
    </row>
    <row r="23" spans="1:55" ht="15.75" customHeight="1">
      <c r="A23" s="6"/>
      <c r="B23" s="309"/>
      <c r="C23" s="246"/>
      <c r="D23" s="247"/>
      <c r="E23" s="247"/>
      <c r="F23" s="248"/>
      <c r="G23" s="368">
        <v>45748</v>
      </c>
      <c r="H23" s="370"/>
      <c r="I23" s="370"/>
      <c r="J23" s="370"/>
      <c r="K23" s="370"/>
      <c r="L23" s="385"/>
      <c r="M23" s="407">
        <v>6</v>
      </c>
      <c r="N23" s="408"/>
      <c r="O23" s="405">
        <f>IF(M25="","",M23*12)</f>
        <v>72</v>
      </c>
      <c r="P23" s="405"/>
      <c r="Q23" s="406"/>
      <c r="R23" s="292"/>
      <c r="S23" s="253"/>
      <c r="T23" s="253"/>
      <c r="U23" s="253"/>
      <c r="V23" s="253"/>
      <c r="W23" s="253"/>
      <c r="X23" s="254"/>
      <c r="Y23" s="38"/>
      <c r="Z23" s="183">
        <f>Z24*AA25</f>
        <v>240000</v>
      </c>
      <c r="AA23" s="183"/>
      <c r="AB23" s="183"/>
      <c r="AC23" s="38" t="s">
        <v>9</v>
      </c>
      <c r="AD23" s="98"/>
      <c r="AE23" s="183">
        <f>AE24*AF25</f>
        <v>240000</v>
      </c>
      <c r="AF23" s="183"/>
      <c r="AG23" s="183"/>
      <c r="AH23" s="5" t="s">
        <v>9</v>
      </c>
      <c r="AI23" s="34"/>
      <c r="AJ23" s="36" t="s">
        <v>30</v>
      </c>
      <c r="AK23" s="386" t="s">
        <v>13</v>
      </c>
      <c r="AL23" s="386"/>
      <c r="AM23" s="33"/>
      <c r="AN23" s="4"/>
      <c r="AO23" s="183">
        <f>AO24*AP25</f>
        <v>180000</v>
      </c>
      <c r="AP23" s="183"/>
      <c r="AQ23" s="183"/>
      <c r="AR23" s="5" t="s">
        <v>9</v>
      </c>
      <c r="AS23" s="27" t="s">
        <v>22</v>
      </c>
      <c r="AT23" s="99" t="s">
        <v>39</v>
      </c>
      <c r="AU23" s="100" t="s">
        <v>41</v>
      </c>
      <c r="AV23" s="101"/>
      <c r="AW23" s="71"/>
      <c r="AX23" s="170"/>
      <c r="AY23" s="171"/>
      <c r="AZ23" s="175"/>
      <c r="BA23" s="165"/>
      <c r="BB23" s="81"/>
      <c r="BC23" s="18" t="e">
        <f>YEAR(#REF!)*12+MONTH(#REF!)-YEAR(G23)*12-MONTH(G23)
-IF(DAY(G23+1)=1,IF(DAY(#REF!+1)&gt;1,1),IF(AND(DAY(#REF!+1)&gt;1,
 DAY(#REF!)&lt;DAY(G23)),1))</f>
        <v>#REF!</v>
      </c>
    </row>
    <row r="24" spans="1:55" ht="15.75" customHeight="1">
      <c r="A24" s="6"/>
      <c r="B24" s="309"/>
      <c r="C24" s="246"/>
      <c r="D24" s="247"/>
      <c r="E24" s="247"/>
      <c r="F24" s="248"/>
      <c r="G24" s="13"/>
      <c r="H24" s="14"/>
      <c r="I24" s="14"/>
      <c r="J24" s="14"/>
      <c r="K24" s="14"/>
      <c r="L24" s="15"/>
      <c r="M24" s="365" t="s">
        <v>44</v>
      </c>
      <c r="N24" s="366"/>
      <c r="O24" s="366"/>
      <c r="P24" s="366"/>
      <c r="Q24" s="367"/>
      <c r="R24" s="292"/>
      <c r="S24" s="253"/>
      <c r="T24" s="253"/>
      <c r="U24" s="253"/>
      <c r="V24" s="253"/>
      <c r="W24" s="253"/>
      <c r="X24" s="254"/>
      <c r="Y24" s="38"/>
      <c r="Z24" s="356">
        <v>20000</v>
      </c>
      <c r="AA24" s="356"/>
      <c r="AB24" s="180" t="s">
        <v>11</v>
      </c>
      <c r="AC24" s="180"/>
      <c r="AD24" s="102" t="s">
        <v>10</v>
      </c>
      <c r="AE24" s="356">
        <v>20000</v>
      </c>
      <c r="AF24" s="356"/>
      <c r="AG24" s="180" t="s">
        <v>11</v>
      </c>
      <c r="AH24" s="181"/>
      <c r="AI24" s="34"/>
      <c r="AJ24" s="201" t="s">
        <v>32</v>
      </c>
      <c r="AK24" s="201"/>
      <c r="AL24" s="395" t="s">
        <v>139</v>
      </c>
      <c r="AM24" s="396"/>
      <c r="AN24" s="4" t="s">
        <v>12</v>
      </c>
      <c r="AO24" s="356">
        <v>15000</v>
      </c>
      <c r="AP24" s="356"/>
      <c r="AQ24" s="180" t="s">
        <v>11</v>
      </c>
      <c r="AR24" s="181"/>
      <c r="AS24" s="4"/>
      <c r="AT24" s="357">
        <v>100000</v>
      </c>
      <c r="AU24" s="357"/>
      <c r="AV24" s="357"/>
      <c r="AW24" s="72" t="s">
        <v>2</v>
      </c>
      <c r="AX24" s="170"/>
      <c r="AY24" s="171"/>
      <c r="AZ24" s="175"/>
      <c r="BA24" s="165"/>
      <c r="BB24" s="81" t="s">
        <v>67</v>
      </c>
    </row>
    <row r="25" spans="1:55" ht="15.75" customHeight="1">
      <c r="A25" s="16"/>
      <c r="B25" s="309"/>
      <c r="C25" s="246"/>
      <c r="D25" s="247"/>
      <c r="E25" s="247"/>
      <c r="F25" s="248"/>
      <c r="G25" s="232" t="s">
        <v>19</v>
      </c>
      <c r="H25" s="233"/>
      <c r="I25" s="233"/>
      <c r="J25" s="233"/>
      <c r="K25" s="233"/>
      <c r="L25" s="388"/>
      <c r="M25" s="358">
        <v>45931</v>
      </c>
      <c r="N25" s="359"/>
      <c r="O25" s="359"/>
      <c r="P25" s="359"/>
      <c r="Q25" s="360"/>
      <c r="R25" s="293"/>
      <c r="S25" s="390" t="s">
        <v>16</v>
      </c>
      <c r="T25" s="391"/>
      <c r="U25" s="391"/>
      <c r="V25" s="391"/>
      <c r="W25" s="391"/>
      <c r="X25" s="392"/>
      <c r="Y25" s="38"/>
      <c r="Z25" s="38"/>
      <c r="AA25" s="64">
        <v>12</v>
      </c>
      <c r="AB25" s="180" t="s">
        <v>21</v>
      </c>
      <c r="AC25" s="180"/>
      <c r="AD25" s="103"/>
      <c r="AE25" s="38"/>
      <c r="AF25" s="64">
        <v>12</v>
      </c>
      <c r="AG25" s="180" t="s">
        <v>20</v>
      </c>
      <c r="AH25" s="181"/>
      <c r="AI25" s="4"/>
      <c r="AJ25" s="183">
        <f>AJ26*AK27</f>
        <v>60000</v>
      </c>
      <c r="AK25" s="183"/>
      <c r="AL25" s="183"/>
      <c r="AM25" s="5" t="s">
        <v>2</v>
      </c>
      <c r="AN25" s="4"/>
      <c r="AO25" s="38"/>
      <c r="AP25" s="64">
        <v>12</v>
      </c>
      <c r="AQ25" s="180" t="s">
        <v>20</v>
      </c>
      <c r="AR25" s="181"/>
      <c r="AS25" s="4"/>
      <c r="AT25" s="371"/>
      <c r="AU25" s="371"/>
      <c r="AV25" s="371"/>
      <c r="AW25" s="72"/>
      <c r="AX25" s="170"/>
      <c r="AY25" s="171"/>
      <c r="AZ25" s="175"/>
      <c r="BA25" s="165"/>
      <c r="BB25" s="81" t="s">
        <v>66</v>
      </c>
    </row>
    <row r="26" spans="1:55" ht="15.75" customHeight="1">
      <c r="A26" s="6"/>
      <c r="B26" s="309"/>
      <c r="C26" s="258" t="s">
        <v>6</v>
      </c>
      <c r="D26" s="259"/>
      <c r="E26" s="247"/>
      <c r="F26" s="248"/>
      <c r="G26" s="234"/>
      <c r="H26" s="235"/>
      <c r="I26" s="235"/>
      <c r="J26" s="235"/>
      <c r="K26" s="235"/>
      <c r="L26" s="389"/>
      <c r="M26" s="68"/>
      <c r="N26" s="69"/>
      <c r="O26" s="69"/>
      <c r="P26" s="69"/>
      <c r="Q26" s="70"/>
      <c r="R26" s="379" t="s">
        <v>138</v>
      </c>
      <c r="S26" s="391"/>
      <c r="T26" s="391"/>
      <c r="U26" s="391"/>
      <c r="V26" s="391"/>
      <c r="W26" s="391"/>
      <c r="X26" s="392"/>
      <c r="Y26" s="38"/>
      <c r="Z26" s="38"/>
      <c r="AA26" s="38"/>
      <c r="AB26" s="38"/>
      <c r="AC26" s="38"/>
      <c r="AD26" s="105"/>
      <c r="AE26" s="38"/>
      <c r="AF26" s="38"/>
      <c r="AG26" s="38"/>
      <c r="AH26" s="5"/>
      <c r="AI26" s="4" t="s">
        <v>3</v>
      </c>
      <c r="AJ26" s="356">
        <v>5000</v>
      </c>
      <c r="AK26" s="356"/>
      <c r="AL26" s="180" t="s">
        <v>5</v>
      </c>
      <c r="AM26" s="181"/>
      <c r="AN26" s="4"/>
      <c r="AO26" s="38"/>
      <c r="AP26" s="38"/>
      <c r="AQ26" s="38"/>
      <c r="AR26" s="5"/>
      <c r="AS26" s="22" t="s">
        <v>24</v>
      </c>
      <c r="AT26" s="380" t="s">
        <v>28</v>
      </c>
      <c r="AU26" s="380"/>
      <c r="AV26" s="380"/>
      <c r="AW26" s="381"/>
      <c r="AX26" s="170"/>
      <c r="AY26" s="171"/>
      <c r="AZ26" s="175"/>
      <c r="BA26" s="165"/>
      <c r="BB26" s="81" t="s">
        <v>68</v>
      </c>
    </row>
    <row r="27" spans="1:55" ht="13.9" customHeight="1">
      <c r="A27" s="6"/>
      <c r="B27" s="309"/>
      <c r="C27" s="260"/>
      <c r="D27" s="261"/>
      <c r="E27" s="29"/>
      <c r="F27" s="30"/>
      <c r="G27" s="234"/>
      <c r="H27" s="235"/>
      <c r="I27" s="235"/>
      <c r="J27" s="235"/>
      <c r="K27" s="235"/>
      <c r="L27" s="389"/>
      <c r="M27" s="382" t="s">
        <v>45</v>
      </c>
      <c r="N27" s="383"/>
      <c r="O27" s="383"/>
      <c r="P27" s="383"/>
      <c r="Q27" s="384"/>
      <c r="R27" s="292"/>
      <c r="S27" s="391"/>
      <c r="T27" s="391"/>
      <c r="U27" s="391"/>
      <c r="V27" s="391"/>
      <c r="W27" s="391"/>
      <c r="X27" s="392"/>
      <c r="Y27" s="40" t="s">
        <v>27</v>
      </c>
      <c r="Z27" s="28"/>
      <c r="AA27" s="28"/>
      <c r="AB27" s="28"/>
      <c r="AC27" s="28"/>
      <c r="AD27" s="158"/>
      <c r="AE27" s="159"/>
      <c r="AF27" s="159"/>
      <c r="AG27" s="159"/>
      <c r="AH27" s="160"/>
      <c r="AI27" s="4"/>
      <c r="AJ27" s="104"/>
      <c r="AK27" s="64">
        <v>12</v>
      </c>
      <c r="AL27" s="180" t="s">
        <v>20</v>
      </c>
      <c r="AM27" s="181"/>
      <c r="AN27" s="4"/>
      <c r="AO27" s="38"/>
      <c r="AP27" s="38"/>
      <c r="AQ27" s="38"/>
      <c r="AR27" s="5"/>
      <c r="AS27" s="4"/>
      <c r="AT27" s="371">
        <f>ROUNDDOWN(AO23/2,0)</f>
        <v>90000</v>
      </c>
      <c r="AU27" s="371"/>
      <c r="AV27" s="371"/>
      <c r="AW27" s="72" t="s">
        <v>2</v>
      </c>
      <c r="AX27" s="170"/>
      <c r="AY27" s="171"/>
      <c r="AZ27" s="175"/>
      <c r="BA27" s="165"/>
      <c r="BB27" s="81"/>
    </row>
    <row r="28" spans="1:55" ht="15.75" customHeight="1">
      <c r="A28" s="6"/>
      <c r="B28" s="309"/>
      <c r="C28" s="288" t="s">
        <v>26</v>
      </c>
      <c r="D28" s="289"/>
      <c r="E28" s="289"/>
      <c r="F28" s="290"/>
      <c r="G28" s="368">
        <v>45957</v>
      </c>
      <c r="H28" s="370"/>
      <c r="I28" s="370"/>
      <c r="J28" s="370"/>
      <c r="K28" s="370"/>
      <c r="L28" s="385"/>
      <c r="M28" s="372">
        <f>IF(M25="","",(EDATE(M25,O23)-1))</f>
        <v>48121</v>
      </c>
      <c r="N28" s="373"/>
      <c r="O28" s="373"/>
      <c r="P28" s="373"/>
      <c r="Q28" s="374"/>
      <c r="R28" s="292"/>
      <c r="S28" s="391"/>
      <c r="T28" s="391"/>
      <c r="U28" s="391"/>
      <c r="V28" s="391"/>
      <c r="W28" s="391"/>
      <c r="X28" s="392"/>
      <c r="Y28" s="375"/>
      <c r="Z28" s="376"/>
      <c r="AA28" s="376"/>
      <c r="AB28" s="376"/>
      <c r="AC28" s="375"/>
      <c r="AD28" s="158"/>
      <c r="AE28" s="159"/>
      <c r="AF28" s="159"/>
      <c r="AG28" s="159"/>
      <c r="AH28" s="160"/>
      <c r="AI28" s="34"/>
      <c r="AJ28" s="38"/>
      <c r="AK28" s="38"/>
      <c r="AL28" s="38"/>
      <c r="AM28" s="33"/>
      <c r="AN28" s="4"/>
      <c r="AO28" s="38"/>
      <c r="AP28" s="38"/>
      <c r="AQ28" s="38"/>
      <c r="AR28" s="5"/>
      <c r="AS28" s="4"/>
      <c r="AT28" s="73"/>
      <c r="AU28" s="106"/>
      <c r="AV28" s="106"/>
      <c r="AW28" s="72"/>
      <c r="AX28" s="170"/>
      <c r="AY28" s="171"/>
      <c r="AZ28" s="175"/>
      <c r="BA28" s="165"/>
      <c r="BB28" s="81"/>
    </row>
    <row r="29" spans="1:55" ht="15.75" customHeight="1">
      <c r="A29" s="6"/>
      <c r="B29" s="310"/>
      <c r="C29" s="397" t="s">
        <v>13</v>
      </c>
      <c r="D29" s="378"/>
      <c r="E29" s="31"/>
      <c r="F29" s="32"/>
      <c r="G29" s="23"/>
      <c r="H29" s="24"/>
      <c r="I29" s="24"/>
      <c r="J29" s="24"/>
      <c r="K29" s="24"/>
      <c r="L29" s="25"/>
      <c r="M29" s="65"/>
      <c r="N29" s="66"/>
      <c r="O29" s="66"/>
      <c r="P29" s="66"/>
      <c r="Q29" s="67"/>
      <c r="R29" s="295"/>
      <c r="S29" s="393"/>
      <c r="T29" s="393"/>
      <c r="U29" s="393"/>
      <c r="V29" s="393"/>
      <c r="W29" s="393"/>
      <c r="X29" s="394"/>
      <c r="Y29" s="377"/>
      <c r="Z29" s="377"/>
      <c r="AA29" s="377"/>
      <c r="AB29" s="377"/>
      <c r="AC29" s="377"/>
      <c r="AD29" s="161"/>
      <c r="AE29" s="162"/>
      <c r="AF29" s="162"/>
      <c r="AG29" s="162"/>
      <c r="AH29" s="163"/>
      <c r="AI29" s="7"/>
      <c r="AJ29" s="37" t="s">
        <v>31</v>
      </c>
      <c r="AK29" s="287"/>
      <c r="AL29" s="287"/>
      <c r="AM29" s="9"/>
      <c r="AN29" s="7"/>
      <c r="AO29" s="8"/>
      <c r="AP29" s="8"/>
      <c r="AQ29" s="8"/>
      <c r="AR29" s="9"/>
      <c r="AS29" s="7"/>
      <c r="AT29" s="75"/>
      <c r="AU29" s="75"/>
      <c r="AV29" s="75"/>
      <c r="AW29" s="76"/>
      <c r="AX29" s="172"/>
      <c r="AY29" s="173"/>
      <c r="AZ29" s="176"/>
      <c r="BA29" s="166"/>
      <c r="BB29" s="81"/>
    </row>
    <row r="30" spans="1:55" ht="15.75" customHeight="1">
      <c r="A30" s="6"/>
      <c r="B30" s="308">
        <v>3</v>
      </c>
      <c r="C30" s="347" t="s">
        <v>15</v>
      </c>
      <c r="D30" s="244"/>
      <c r="E30" s="244"/>
      <c r="F30" s="245"/>
      <c r="G30" s="249" t="s">
        <v>36</v>
      </c>
      <c r="H30" s="250"/>
      <c r="I30" s="250"/>
      <c r="J30" s="250"/>
      <c r="K30" s="250"/>
      <c r="L30" s="250"/>
      <c r="M30" s="348" t="s">
        <v>43</v>
      </c>
      <c r="N30" s="349"/>
      <c r="O30" s="349"/>
      <c r="P30" s="349"/>
      <c r="Q30" s="350"/>
      <c r="R30" s="351" t="s">
        <v>60</v>
      </c>
      <c r="S30" s="352" t="s">
        <v>69</v>
      </c>
      <c r="T30" s="251"/>
      <c r="U30" s="251"/>
      <c r="V30" s="251"/>
      <c r="W30" s="251"/>
      <c r="X30" s="252"/>
      <c r="Y30" s="11"/>
      <c r="Z30" s="11"/>
      <c r="AA30" s="11"/>
      <c r="AB30" s="11"/>
      <c r="AC30" s="11"/>
      <c r="AD30" s="177"/>
      <c r="AE30" s="178"/>
      <c r="AF30" s="178"/>
      <c r="AG30" s="178"/>
      <c r="AH30" s="179"/>
      <c r="AI30" s="4"/>
      <c r="AJ30" s="35" t="s">
        <v>29</v>
      </c>
      <c r="AK30" s="35"/>
      <c r="AL30" s="35"/>
      <c r="AM30" s="5"/>
      <c r="AN30" s="1"/>
      <c r="AO30" s="11"/>
      <c r="AP30" s="11"/>
      <c r="AQ30" s="11"/>
      <c r="AR30" s="12"/>
      <c r="AS30" s="10"/>
      <c r="AT30" s="77"/>
      <c r="AU30" s="78"/>
      <c r="AV30" s="77"/>
      <c r="AW30" s="79"/>
      <c r="AX30" s="168">
        <f>ROUNDDOWN(MIN(AT32,AT35),-3)</f>
        <v>73000</v>
      </c>
      <c r="AY30" s="169"/>
      <c r="AZ30" s="174" t="s">
        <v>9</v>
      </c>
      <c r="BA30" s="167"/>
      <c r="BB30" s="81"/>
    </row>
    <row r="31" spans="1:55" ht="15.75" customHeight="1">
      <c r="A31" s="6"/>
      <c r="B31" s="309"/>
      <c r="C31" s="246"/>
      <c r="D31" s="247"/>
      <c r="E31" s="247"/>
      <c r="F31" s="248"/>
      <c r="G31" s="368">
        <v>45383</v>
      </c>
      <c r="H31" s="369"/>
      <c r="I31" s="369"/>
      <c r="J31" s="369"/>
      <c r="K31" s="369"/>
      <c r="L31" s="370"/>
      <c r="M31" s="407">
        <v>6</v>
      </c>
      <c r="N31" s="408"/>
      <c r="O31" s="405">
        <f>IF(M33="","",M31*12)</f>
        <v>72</v>
      </c>
      <c r="P31" s="405"/>
      <c r="Q31" s="406"/>
      <c r="R31" s="292"/>
      <c r="S31" s="253"/>
      <c r="T31" s="253"/>
      <c r="U31" s="253"/>
      <c r="V31" s="253"/>
      <c r="W31" s="253"/>
      <c r="X31" s="254"/>
      <c r="Y31" s="38"/>
      <c r="Z31" s="183">
        <f>Z32*AA33</f>
        <v>360000</v>
      </c>
      <c r="AA31" s="183"/>
      <c r="AB31" s="183"/>
      <c r="AC31" s="38" t="s">
        <v>9</v>
      </c>
      <c r="AD31" s="98"/>
      <c r="AE31" s="276">
        <f>AE32*AF33</f>
        <v>360000</v>
      </c>
      <c r="AF31" s="276"/>
      <c r="AG31" s="276"/>
      <c r="AH31" s="5" t="s">
        <v>9</v>
      </c>
      <c r="AI31" s="34"/>
      <c r="AJ31" s="36" t="s">
        <v>30</v>
      </c>
      <c r="AK31" s="182" t="s">
        <v>14</v>
      </c>
      <c r="AL31" s="182"/>
      <c r="AM31" s="33"/>
      <c r="AN31" s="4"/>
      <c r="AO31" s="183">
        <f>AO32*AP33</f>
        <v>360000</v>
      </c>
      <c r="AP31" s="183"/>
      <c r="AQ31" s="183"/>
      <c r="AR31" s="5" t="s">
        <v>9</v>
      </c>
      <c r="AS31" s="27" t="s">
        <v>22</v>
      </c>
      <c r="AT31" s="99" t="s">
        <v>39</v>
      </c>
      <c r="AU31" s="100" t="s">
        <v>50</v>
      </c>
      <c r="AV31" s="101"/>
      <c r="AW31" s="71"/>
      <c r="AX31" s="170"/>
      <c r="AY31" s="171"/>
      <c r="AZ31" s="175"/>
      <c r="BA31" s="165"/>
      <c r="BB31" s="81"/>
      <c r="BC31" s="18" t="e">
        <f>YEAR(#REF!)*12+MONTH(#REF!)-YEAR(G31)*12-MONTH(G31)
-IF(DAY(G31+1)=1,IF(DAY(#REF!+1)&gt;1,1),IF(AND(DAY(#REF!+1)&gt;1,
 DAY(#REF!)&lt;DAY(G31)),1))</f>
        <v>#REF!</v>
      </c>
    </row>
    <row r="32" spans="1:55" ht="15.75" customHeight="1">
      <c r="A32" s="6"/>
      <c r="B32" s="309"/>
      <c r="C32" s="246"/>
      <c r="D32" s="247"/>
      <c r="E32" s="247"/>
      <c r="F32" s="248"/>
      <c r="G32" s="62"/>
      <c r="H32" s="63"/>
      <c r="I32" s="63"/>
      <c r="J32" s="63"/>
      <c r="K32" s="63"/>
      <c r="L32" s="63"/>
      <c r="M32" s="365" t="s">
        <v>44</v>
      </c>
      <c r="N32" s="366"/>
      <c r="O32" s="366"/>
      <c r="P32" s="366"/>
      <c r="Q32" s="367"/>
      <c r="R32" s="292"/>
      <c r="S32" s="253"/>
      <c r="T32" s="253"/>
      <c r="U32" s="253"/>
      <c r="V32" s="253"/>
      <c r="W32" s="253"/>
      <c r="X32" s="254"/>
      <c r="Y32" s="38"/>
      <c r="Z32" s="356">
        <v>30000</v>
      </c>
      <c r="AA32" s="356"/>
      <c r="AB32" s="180" t="s">
        <v>11</v>
      </c>
      <c r="AC32" s="180"/>
      <c r="AD32" s="102" t="s">
        <v>10</v>
      </c>
      <c r="AE32" s="356">
        <v>30000</v>
      </c>
      <c r="AF32" s="356"/>
      <c r="AG32" s="180" t="s">
        <v>11</v>
      </c>
      <c r="AH32" s="181"/>
      <c r="AI32" s="34"/>
      <c r="AJ32" s="201" t="s">
        <v>32</v>
      </c>
      <c r="AK32" s="201"/>
      <c r="AL32" s="202"/>
      <c r="AM32" s="203"/>
      <c r="AN32" s="4" t="s">
        <v>12</v>
      </c>
      <c r="AO32" s="356">
        <v>30000</v>
      </c>
      <c r="AP32" s="356"/>
      <c r="AQ32" s="180" t="s">
        <v>11</v>
      </c>
      <c r="AR32" s="181"/>
      <c r="AS32" s="4"/>
      <c r="AT32" s="357">
        <v>73000</v>
      </c>
      <c r="AU32" s="357"/>
      <c r="AV32" s="357"/>
      <c r="AW32" s="72" t="s">
        <v>2</v>
      </c>
      <c r="AX32" s="170"/>
      <c r="AY32" s="171"/>
      <c r="AZ32" s="175"/>
      <c r="BA32" s="165"/>
      <c r="BB32" s="81" t="s">
        <v>67</v>
      </c>
    </row>
    <row r="33" spans="1:54" ht="15.75" customHeight="1">
      <c r="A33" s="16"/>
      <c r="B33" s="309"/>
      <c r="C33" s="246"/>
      <c r="D33" s="247"/>
      <c r="E33" s="247"/>
      <c r="F33" s="248"/>
      <c r="G33" s="232" t="s">
        <v>25</v>
      </c>
      <c r="H33" s="233"/>
      <c r="I33" s="233"/>
      <c r="J33" s="233"/>
      <c r="K33" s="233"/>
      <c r="L33" s="233"/>
      <c r="M33" s="358">
        <v>45566</v>
      </c>
      <c r="N33" s="359"/>
      <c r="O33" s="359"/>
      <c r="P33" s="359"/>
      <c r="Q33" s="360"/>
      <c r="R33" s="293"/>
      <c r="S33" s="390" t="s">
        <v>16</v>
      </c>
      <c r="T33" s="391"/>
      <c r="U33" s="391"/>
      <c r="V33" s="391"/>
      <c r="W33" s="391"/>
      <c r="X33" s="392"/>
      <c r="Y33" s="38"/>
      <c r="Z33" s="38"/>
      <c r="AA33" s="64">
        <v>12</v>
      </c>
      <c r="AB33" s="180" t="s">
        <v>21</v>
      </c>
      <c r="AC33" s="180"/>
      <c r="AD33" s="103"/>
      <c r="AE33" s="38"/>
      <c r="AF33" s="64">
        <v>12</v>
      </c>
      <c r="AG33" s="180" t="s">
        <v>20</v>
      </c>
      <c r="AH33" s="181"/>
      <c r="AI33" s="4"/>
      <c r="AJ33" s="183">
        <f>AJ34*AK35</f>
        <v>0</v>
      </c>
      <c r="AK33" s="183"/>
      <c r="AL33" s="183"/>
      <c r="AM33" s="5" t="s">
        <v>2</v>
      </c>
      <c r="AN33" s="4"/>
      <c r="AO33" s="38"/>
      <c r="AP33" s="64">
        <v>12</v>
      </c>
      <c r="AQ33" s="180" t="s">
        <v>20</v>
      </c>
      <c r="AR33" s="181"/>
      <c r="AS33" s="4"/>
      <c r="AT33" s="371"/>
      <c r="AU33" s="371"/>
      <c r="AV33" s="371"/>
      <c r="AW33" s="72"/>
      <c r="AX33" s="170"/>
      <c r="AY33" s="171"/>
      <c r="AZ33" s="175"/>
      <c r="BA33" s="165"/>
      <c r="BB33" s="81" t="s">
        <v>70</v>
      </c>
    </row>
    <row r="34" spans="1:54" ht="15.75" customHeight="1">
      <c r="A34" s="6"/>
      <c r="B34" s="309"/>
      <c r="C34" s="258" t="s">
        <v>6</v>
      </c>
      <c r="D34" s="259"/>
      <c r="E34" s="247"/>
      <c r="F34" s="248"/>
      <c r="G34" s="234"/>
      <c r="H34" s="235"/>
      <c r="I34" s="235"/>
      <c r="J34" s="235"/>
      <c r="K34" s="235"/>
      <c r="L34" s="235"/>
      <c r="M34" s="68"/>
      <c r="N34" s="69"/>
      <c r="O34" s="69"/>
      <c r="P34" s="69"/>
      <c r="Q34" s="70"/>
      <c r="R34" s="379" t="s">
        <v>63</v>
      </c>
      <c r="S34" s="391"/>
      <c r="T34" s="391"/>
      <c r="U34" s="391"/>
      <c r="V34" s="391"/>
      <c r="W34" s="391"/>
      <c r="X34" s="392"/>
      <c r="Y34" s="38"/>
      <c r="Z34" s="38"/>
      <c r="AA34" s="38"/>
      <c r="AB34" s="38"/>
      <c r="AC34" s="38"/>
      <c r="AD34" s="105"/>
      <c r="AE34" s="38"/>
      <c r="AF34" s="38"/>
      <c r="AG34" s="38"/>
      <c r="AH34" s="5"/>
      <c r="AI34" s="4" t="s">
        <v>3</v>
      </c>
      <c r="AJ34" s="204"/>
      <c r="AK34" s="204"/>
      <c r="AL34" s="180" t="s">
        <v>5</v>
      </c>
      <c r="AM34" s="181"/>
      <c r="AN34" s="4"/>
      <c r="AO34" s="38"/>
      <c r="AP34" s="38"/>
      <c r="AQ34" s="38"/>
      <c r="AR34" s="5"/>
      <c r="AS34" s="22" t="s">
        <v>24</v>
      </c>
      <c r="AT34" s="380" t="s">
        <v>28</v>
      </c>
      <c r="AU34" s="380"/>
      <c r="AV34" s="380"/>
      <c r="AW34" s="381"/>
      <c r="AX34" s="170"/>
      <c r="AY34" s="171"/>
      <c r="AZ34" s="175"/>
      <c r="BA34" s="165"/>
      <c r="BB34" s="81" t="s">
        <v>71</v>
      </c>
    </row>
    <row r="35" spans="1:54" ht="13.5" customHeight="1">
      <c r="A35" s="6"/>
      <c r="B35" s="309"/>
      <c r="C35" s="260"/>
      <c r="D35" s="261"/>
      <c r="E35" s="29"/>
      <c r="F35" s="30"/>
      <c r="G35" s="234"/>
      <c r="H35" s="235"/>
      <c r="I35" s="235"/>
      <c r="J35" s="235"/>
      <c r="K35" s="235"/>
      <c r="L35" s="235"/>
      <c r="M35" s="382" t="s">
        <v>45</v>
      </c>
      <c r="N35" s="383"/>
      <c r="O35" s="383"/>
      <c r="P35" s="383"/>
      <c r="Q35" s="384"/>
      <c r="R35" s="292"/>
      <c r="S35" s="391"/>
      <c r="T35" s="391"/>
      <c r="U35" s="391"/>
      <c r="V35" s="391"/>
      <c r="W35" s="391"/>
      <c r="X35" s="392"/>
      <c r="Y35" s="40" t="s">
        <v>27</v>
      </c>
      <c r="Z35" s="28"/>
      <c r="AA35" s="28"/>
      <c r="AB35" s="28"/>
      <c r="AC35" s="28"/>
      <c r="AD35" s="158"/>
      <c r="AE35" s="159"/>
      <c r="AF35" s="159"/>
      <c r="AG35" s="159"/>
      <c r="AH35" s="160"/>
      <c r="AI35" s="4"/>
      <c r="AJ35" s="38"/>
      <c r="AK35" s="39"/>
      <c r="AL35" s="180" t="s">
        <v>20</v>
      </c>
      <c r="AM35" s="181"/>
      <c r="AN35" s="4"/>
      <c r="AO35" s="38"/>
      <c r="AP35" s="38"/>
      <c r="AQ35" s="38"/>
      <c r="AR35" s="5"/>
      <c r="AS35" s="4"/>
      <c r="AT35" s="371">
        <f>ROUNDDOWN(AO31/2,0)</f>
        <v>180000</v>
      </c>
      <c r="AU35" s="371"/>
      <c r="AV35" s="371"/>
      <c r="AW35" s="72" t="s">
        <v>2</v>
      </c>
      <c r="AX35" s="170"/>
      <c r="AY35" s="171"/>
      <c r="AZ35" s="175"/>
      <c r="BA35" s="165"/>
      <c r="BB35" s="81" t="s">
        <v>73</v>
      </c>
    </row>
    <row r="36" spans="1:54" ht="15.75" customHeight="1">
      <c r="A36" s="6"/>
      <c r="B36" s="309"/>
      <c r="C36" s="288" t="s">
        <v>26</v>
      </c>
      <c r="D36" s="289"/>
      <c r="E36" s="289"/>
      <c r="F36" s="290"/>
      <c r="G36" s="368">
        <v>45592</v>
      </c>
      <c r="H36" s="369"/>
      <c r="I36" s="369"/>
      <c r="J36" s="369"/>
      <c r="K36" s="369"/>
      <c r="L36" s="370"/>
      <c r="M36" s="372">
        <f>IF(M33="","",(EDATE(M33,O31)-1))</f>
        <v>47756</v>
      </c>
      <c r="N36" s="373"/>
      <c r="O36" s="373"/>
      <c r="P36" s="373"/>
      <c r="Q36" s="374"/>
      <c r="R36" s="292"/>
      <c r="S36" s="391"/>
      <c r="T36" s="391"/>
      <c r="U36" s="391"/>
      <c r="V36" s="391"/>
      <c r="W36" s="391"/>
      <c r="X36" s="392"/>
      <c r="Y36" s="240"/>
      <c r="Z36" s="241"/>
      <c r="AA36" s="241"/>
      <c r="AB36" s="241"/>
      <c r="AC36" s="240"/>
      <c r="AD36" s="158"/>
      <c r="AE36" s="159"/>
      <c r="AF36" s="159"/>
      <c r="AG36" s="159"/>
      <c r="AH36" s="160"/>
      <c r="AI36" s="34"/>
      <c r="AJ36" s="38"/>
      <c r="AK36" s="38"/>
      <c r="AL36" s="38"/>
      <c r="AM36" s="33"/>
      <c r="AN36" s="4"/>
      <c r="AO36" s="38"/>
      <c r="AP36" s="38"/>
      <c r="AQ36" s="38"/>
      <c r="AR36" s="5"/>
      <c r="AS36" s="4"/>
      <c r="AT36" s="73"/>
      <c r="AU36" s="106"/>
      <c r="AV36" s="106"/>
      <c r="AW36" s="72"/>
      <c r="AX36" s="170"/>
      <c r="AY36" s="171"/>
      <c r="AZ36" s="175"/>
      <c r="BA36" s="165"/>
      <c r="BB36" s="81"/>
    </row>
    <row r="37" spans="1:54" ht="15.75" customHeight="1">
      <c r="A37" s="6"/>
      <c r="B37" s="310"/>
      <c r="C37" s="397" t="s">
        <v>13</v>
      </c>
      <c r="D37" s="378"/>
      <c r="E37" s="31"/>
      <c r="F37" s="32"/>
      <c r="G37" s="53"/>
      <c r="H37" s="52"/>
      <c r="I37" s="52"/>
      <c r="J37" s="52"/>
      <c r="K37" s="52"/>
      <c r="L37" s="52"/>
      <c r="M37" s="65"/>
      <c r="N37" s="66"/>
      <c r="O37" s="66"/>
      <c r="P37" s="66"/>
      <c r="Q37" s="67"/>
      <c r="R37" s="295"/>
      <c r="S37" s="393"/>
      <c r="T37" s="393"/>
      <c r="U37" s="393"/>
      <c r="V37" s="393"/>
      <c r="W37" s="393"/>
      <c r="X37" s="394"/>
      <c r="Y37" s="242"/>
      <c r="Z37" s="242"/>
      <c r="AA37" s="242"/>
      <c r="AB37" s="242"/>
      <c r="AC37" s="242"/>
      <c r="AD37" s="161"/>
      <c r="AE37" s="162"/>
      <c r="AF37" s="162"/>
      <c r="AG37" s="162"/>
      <c r="AH37" s="163"/>
      <c r="AI37" s="7"/>
      <c r="AJ37" s="37" t="s">
        <v>31</v>
      </c>
      <c r="AK37" s="378" t="s">
        <v>13</v>
      </c>
      <c r="AL37" s="378"/>
      <c r="AM37" s="9"/>
      <c r="AN37" s="7"/>
      <c r="AO37" s="8"/>
      <c r="AP37" s="8"/>
      <c r="AQ37" s="8"/>
      <c r="AR37" s="9"/>
      <c r="AS37" s="7"/>
      <c r="AT37" s="75"/>
      <c r="AU37" s="75"/>
      <c r="AV37" s="75"/>
      <c r="AW37" s="76"/>
      <c r="AX37" s="172"/>
      <c r="AY37" s="173"/>
      <c r="AZ37" s="176"/>
      <c r="BA37" s="166"/>
      <c r="BB37" s="81"/>
    </row>
    <row r="38" spans="1:54" ht="15.75" customHeight="1">
      <c r="A38" s="6"/>
      <c r="B38" s="308">
        <v>4</v>
      </c>
      <c r="C38" s="243"/>
      <c r="D38" s="244"/>
      <c r="E38" s="244"/>
      <c r="F38" s="245"/>
      <c r="G38" s="249" t="s">
        <v>36</v>
      </c>
      <c r="H38" s="250"/>
      <c r="I38" s="250"/>
      <c r="J38" s="250"/>
      <c r="K38" s="250"/>
      <c r="L38" s="250"/>
      <c r="M38" s="348" t="s">
        <v>43</v>
      </c>
      <c r="N38" s="349"/>
      <c r="O38" s="349"/>
      <c r="P38" s="349"/>
      <c r="Q38" s="350"/>
      <c r="R38" s="291"/>
      <c r="S38" s="251"/>
      <c r="T38" s="251"/>
      <c r="U38" s="251"/>
      <c r="V38" s="251"/>
      <c r="W38" s="251"/>
      <c r="X38" s="252"/>
      <c r="Y38" s="11"/>
      <c r="Z38" s="11"/>
      <c r="AA38" s="11"/>
      <c r="AB38" s="11"/>
      <c r="AC38" s="11"/>
      <c r="AD38" s="177"/>
      <c r="AE38" s="178"/>
      <c r="AF38" s="178"/>
      <c r="AG38" s="178"/>
      <c r="AH38" s="179"/>
      <c r="AI38" s="4"/>
      <c r="AJ38" s="35" t="s">
        <v>29</v>
      </c>
      <c r="AK38" s="35"/>
      <c r="AL38" s="35"/>
      <c r="AM38" s="5"/>
      <c r="AN38" s="1"/>
      <c r="AO38" s="11"/>
      <c r="AP38" s="11"/>
      <c r="AQ38" s="11"/>
      <c r="AR38" s="12"/>
      <c r="AS38" s="10"/>
      <c r="AT38" s="77"/>
      <c r="AU38" s="78"/>
      <c r="AV38" s="77"/>
      <c r="AW38" s="79"/>
      <c r="AX38" s="168">
        <f>ROUNDDOWN(MIN(AT40,AT43),-3)</f>
        <v>0</v>
      </c>
      <c r="AY38" s="169"/>
      <c r="AZ38" s="174" t="s">
        <v>9</v>
      </c>
      <c r="BA38" s="167"/>
      <c r="BB38" s="17"/>
    </row>
    <row r="39" spans="1:54" ht="15.75" customHeight="1">
      <c r="A39" s="6"/>
      <c r="B39" s="309"/>
      <c r="C39" s="246"/>
      <c r="D39" s="247"/>
      <c r="E39" s="247"/>
      <c r="F39" s="248"/>
      <c r="G39" s="255"/>
      <c r="H39" s="256"/>
      <c r="I39" s="256"/>
      <c r="J39" s="256"/>
      <c r="K39" s="256"/>
      <c r="L39" s="257"/>
      <c r="M39" s="402"/>
      <c r="N39" s="403"/>
      <c r="O39" s="405" t="str">
        <f>IF(M41="","",M39*12)</f>
        <v/>
      </c>
      <c r="P39" s="405"/>
      <c r="Q39" s="406"/>
      <c r="R39" s="292"/>
      <c r="S39" s="253"/>
      <c r="T39" s="253"/>
      <c r="U39" s="253"/>
      <c r="V39" s="253"/>
      <c r="W39" s="253"/>
      <c r="X39" s="254"/>
      <c r="Y39" s="38"/>
      <c r="Z39" s="183">
        <f>Z40*AA41</f>
        <v>0</v>
      </c>
      <c r="AA39" s="183"/>
      <c r="AB39" s="183"/>
      <c r="AC39" s="38" t="s">
        <v>9</v>
      </c>
      <c r="AD39" s="98"/>
      <c r="AE39" s="276">
        <f>AE40*AF41</f>
        <v>0</v>
      </c>
      <c r="AF39" s="276"/>
      <c r="AG39" s="276"/>
      <c r="AH39" s="5" t="s">
        <v>9</v>
      </c>
      <c r="AI39" s="34"/>
      <c r="AJ39" s="36" t="s">
        <v>30</v>
      </c>
      <c r="AK39" s="182" t="s">
        <v>14</v>
      </c>
      <c r="AL39" s="182"/>
      <c r="AM39" s="33"/>
      <c r="AN39" s="4"/>
      <c r="AO39" s="183">
        <f>AO40*AP41</f>
        <v>0</v>
      </c>
      <c r="AP39" s="183"/>
      <c r="AQ39" s="183"/>
      <c r="AR39" s="5" t="s">
        <v>9</v>
      </c>
      <c r="AS39" s="27" t="s">
        <v>22</v>
      </c>
      <c r="AT39" s="99" t="s">
        <v>39</v>
      </c>
      <c r="AU39" s="100" t="s">
        <v>40</v>
      </c>
      <c r="AV39" s="101"/>
      <c r="AW39" s="71"/>
      <c r="AX39" s="170"/>
      <c r="AY39" s="171"/>
      <c r="AZ39" s="175"/>
      <c r="BA39" s="165"/>
      <c r="BB39" s="17"/>
    </row>
    <row r="40" spans="1:54" ht="15.75" customHeight="1">
      <c r="A40" s="6"/>
      <c r="B40" s="309"/>
      <c r="C40" s="246"/>
      <c r="D40" s="247"/>
      <c r="E40" s="247"/>
      <c r="F40" s="248"/>
      <c r="G40" s="62"/>
      <c r="H40" s="63"/>
      <c r="I40" s="63"/>
      <c r="J40" s="63"/>
      <c r="K40" s="63"/>
      <c r="L40" s="63"/>
      <c r="M40" s="365" t="s">
        <v>44</v>
      </c>
      <c r="N40" s="366"/>
      <c r="O40" s="366"/>
      <c r="P40" s="366"/>
      <c r="Q40" s="367"/>
      <c r="R40" s="292"/>
      <c r="S40" s="253"/>
      <c r="T40" s="253"/>
      <c r="U40" s="253"/>
      <c r="V40" s="253"/>
      <c r="W40" s="253"/>
      <c r="X40" s="254"/>
      <c r="Y40" s="38"/>
      <c r="Z40" s="204"/>
      <c r="AA40" s="204"/>
      <c r="AB40" s="180" t="s">
        <v>11</v>
      </c>
      <c r="AC40" s="180"/>
      <c r="AD40" s="102" t="s">
        <v>10</v>
      </c>
      <c r="AE40" s="204"/>
      <c r="AF40" s="204"/>
      <c r="AG40" s="180" t="s">
        <v>11</v>
      </c>
      <c r="AH40" s="181"/>
      <c r="AI40" s="34"/>
      <c r="AJ40" s="201" t="s">
        <v>32</v>
      </c>
      <c r="AK40" s="201"/>
      <c r="AL40" s="202"/>
      <c r="AM40" s="203"/>
      <c r="AN40" s="4" t="s">
        <v>12</v>
      </c>
      <c r="AO40" s="204"/>
      <c r="AP40" s="204"/>
      <c r="AQ40" s="180" t="s">
        <v>11</v>
      </c>
      <c r="AR40" s="181"/>
      <c r="AS40" s="4"/>
      <c r="AT40" s="398"/>
      <c r="AU40" s="398"/>
      <c r="AV40" s="398"/>
      <c r="AW40" s="72" t="s">
        <v>2</v>
      </c>
      <c r="AX40" s="170"/>
      <c r="AY40" s="171"/>
      <c r="AZ40" s="175"/>
      <c r="BA40" s="165"/>
      <c r="BB40" s="17"/>
    </row>
    <row r="41" spans="1:54" ht="15.75" customHeight="1">
      <c r="A41" s="6"/>
      <c r="B41" s="309"/>
      <c r="C41" s="246"/>
      <c r="D41" s="247"/>
      <c r="E41" s="247"/>
      <c r="F41" s="248"/>
      <c r="G41" s="232" t="s">
        <v>25</v>
      </c>
      <c r="H41" s="233"/>
      <c r="I41" s="233"/>
      <c r="J41" s="233"/>
      <c r="K41" s="233"/>
      <c r="L41" s="233"/>
      <c r="M41" s="399"/>
      <c r="N41" s="400"/>
      <c r="O41" s="400"/>
      <c r="P41" s="400"/>
      <c r="Q41" s="401"/>
      <c r="R41" s="293"/>
      <c r="S41" s="236"/>
      <c r="T41" s="236"/>
      <c r="U41" s="236"/>
      <c r="V41" s="236"/>
      <c r="W41" s="236"/>
      <c r="X41" s="237"/>
      <c r="Y41" s="38"/>
      <c r="Z41" s="38"/>
      <c r="AA41" s="39"/>
      <c r="AB41" s="180" t="s">
        <v>21</v>
      </c>
      <c r="AC41" s="180"/>
      <c r="AD41" s="103"/>
      <c r="AE41" s="38"/>
      <c r="AF41" s="39"/>
      <c r="AG41" s="180" t="s">
        <v>20</v>
      </c>
      <c r="AH41" s="181"/>
      <c r="AI41" s="4"/>
      <c r="AJ41" s="183">
        <f>AJ42*AK43</f>
        <v>0</v>
      </c>
      <c r="AK41" s="183"/>
      <c r="AL41" s="183"/>
      <c r="AM41" s="5" t="s">
        <v>2</v>
      </c>
      <c r="AN41" s="4"/>
      <c r="AO41" s="38"/>
      <c r="AP41" s="39"/>
      <c r="AQ41" s="180" t="s">
        <v>20</v>
      </c>
      <c r="AR41" s="181"/>
      <c r="AS41" s="4"/>
      <c r="AT41" s="371"/>
      <c r="AU41" s="371"/>
      <c r="AV41" s="371"/>
      <c r="AW41" s="72"/>
      <c r="AX41" s="170"/>
      <c r="AY41" s="171"/>
      <c r="AZ41" s="175"/>
      <c r="BA41" s="165"/>
      <c r="BB41" s="17"/>
    </row>
    <row r="42" spans="1:54" ht="15.75" customHeight="1">
      <c r="A42" s="6"/>
      <c r="B42" s="309"/>
      <c r="C42" s="258" t="s">
        <v>6</v>
      </c>
      <c r="D42" s="259"/>
      <c r="E42" s="247"/>
      <c r="F42" s="248"/>
      <c r="G42" s="234"/>
      <c r="H42" s="235"/>
      <c r="I42" s="235"/>
      <c r="J42" s="235"/>
      <c r="K42" s="235"/>
      <c r="L42" s="235"/>
      <c r="M42" s="68"/>
      <c r="N42" s="69"/>
      <c r="O42" s="69"/>
      <c r="P42" s="69"/>
      <c r="Q42" s="70"/>
      <c r="R42" s="294"/>
      <c r="S42" s="236"/>
      <c r="T42" s="236"/>
      <c r="U42" s="236"/>
      <c r="V42" s="236"/>
      <c r="W42" s="236"/>
      <c r="X42" s="237"/>
      <c r="Y42" s="38"/>
      <c r="Z42" s="38"/>
      <c r="AA42" s="38"/>
      <c r="AB42" s="38"/>
      <c r="AC42" s="38"/>
      <c r="AD42" s="105"/>
      <c r="AE42" s="38"/>
      <c r="AF42" s="38"/>
      <c r="AG42" s="38"/>
      <c r="AH42" s="5"/>
      <c r="AI42" s="4" t="s">
        <v>3</v>
      </c>
      <c r="AJ42" s="204"/>
      <c r="AK42" s="204"/>
      <c r="AL42" s="180" t="s">
        <v>5</v>
      </c>
      <c r="AM42" s="181"/>
      <c r="AN42" s="4"/>
      <c r="AO42" s="38"/>
      <c r="AP42" s="38"/>
      <c r="AQ42" s="38"/>
      <c r="AR42" s="5"/>
      <c r="AS42" s="22" t="s">
        <v>24</v>
      </c>
      <c r="AT42" s="380" t="s">
        <v>28</v>
      </c>
      <c r="AU42" s="380"/>
      <c r="AV42" s="380"/>
      <c r="AW42" s="381"/>
      <c r="AX42" s="170"/>
      <c r="AY42" s="171"/>
      <c r="AZ42" s="175"/>
      <c r="BA42" s="165"/>
      <c r="BB42" s="17"/>
    </row>
    <row r="43" spans="1:54" ht="15.75" customHeight="1">
      <c r="A43" s="6"/>
      <c r="B43" s="309"/>
      <c r="C43" s="260"/>
      <c r="D43" s="261"/>
      <c r="E43" s="29"/>
      <c r="F43" s="30"/>
      <c r="G43" s="234"/>
      <c r="H43" s="235"/>
      <c r="I43" s="235"/>
      <c r="J43" s="235"/>
      <c r="K43" s="235"/>
      <c r="L43" s="235"/>
      <c r="M43" s="382" t="s">
        <v>45</v>
      </c>
      <c r="N43" s="383"/>
      <c r="O43" s="383"/>
      <c r="P43" s="383"/>
      <c r="Q43" s="384"/>
      <c r="R43" s="292"/>
      <c r="S43" s="236"/>
      <c r="T43" s="236"/>
      <c r="U43" s="236"/>
      <c r="V43" s="236"/>
      <c r="W43" s="236"/>
      <c r="X43" s="237"/>
      <c r="Y43" s="40" t="s">
        <v>27</v>
      </c>
      <c r="Z43" s="28"/>
      <c r="AA43" s="28"/>
      <c r="AB43" s="28"/>
      <c r="AC43" s="28"/>
      <c r="AD43" s="158"/>
      <c r="AE43" s="159"/>
      <c r="AF43" s="159"/>
      <c r="AG43" s="159"/>
      <c r="AH43" s="160"/>
      <c r="AI43" s="4"/>
      <c r="AJ43" s="38"/>
      <c r="AK43" s="39"/>
      <c r="AL43" s="180" t="s">
        <v>20</v>
      </c>
      <c r="AM43" s="181"/>
      <c r="AN43" s="4"/>
      <c r="AO43" s="38"/>
      <c r="AP43" s="38"/>
      <c r="AQ43" s="38"/>
      <c r="AR43" s="5"/>
      <c r="AS43" s="4"/>
      <c r="AT43" s="371">
        <f>ROUNDDOWN(AO39/2,0)</f>
        <v>0</v>
      </c>
      <c r="AU43" s="371"/>
      <c r="AV43" s="371"/>
      <c r="AW43" s="72" t="s">
        <v>2</v>
      </c>
      <c r="AX43" s="170"/>
      <c r="AY43" s="171"/>
      <c r="AZ43" s="175"/>
      <c r="BA43" s="165"/>
      <c r="BB43" s="17"/>
    </row>
    <row r="44" spans="1:54" ht="15.75" customHeight="1">
      <c r="A44" s="6"/>
      <c r="B44" s="309"/>
      <c r="C44" s="288" t="s">
        <v>26</v>
      </c>
      <c r="D44" s="289"/>
      <c r="E44" s="289"/>
      <c r="F44" s="290"/>
      <c r="G44" s="255"/>
      <c r="H44" s="256"/>
      <c r="I44" s="256"/>
      <c r="J44" s="256"/>
      <c r="K44" s="256"/>
      <c r="L44" s="257"/>
      <c r="M44" s="372" t="str">
        <f>IF(M41="","",(EDATE(M41,O39)-1))</f>
        <v/>
      </c>
      <c r="N44" s="373"/>
      <c r="O44" s="373"/>
      <c r="P44" s="373"/>
      <c r="Q44" s="374"/>
      <c r="R44" s="292"/>
      <c r="S44" s="236"/>
      <c r="T44" s="236"/>
      <c r="U44" s="236"/>
      <c r="V44" s="236"/>
      <c r="W44" s="236"/>
      <c r="X44" s="237"/>
      <c r="Y44" s="240"/>
      <c r="Z44" s="241"/>
      <c r="AA44" s="241"/>
      <c r="AB44" s="241"/>
      <c r="AC44" s="240"/>
      <c r="AD44" s="158"/>
      <c r="AE44" s="159"/>
      <c r="AF44" s="159"/>
      <c r="AG44" s="159"/>
      <c r="AH44" s="160"/>
      <c r="AI44" s="34"/>
      <c r="AJ44" s="38"/>
      <c r="AK44" s="38"/>
      <c r="AL44" s="38"/>
      <c r="AM44" s="33"/>
      <c r="AN44" s="4"/>
      <c r="AO44" s="38"/>
      <c r="AP44" s="38"/>
      <c r="AQ44" s="38"/>
      <c r="AR44" s="5"/>
      <c r="AS44" s="4"/>
      <c r="AT44" s="73"/>
      <c r="AU44" s="106"/>
      <c r="AV44" s="106"/>
      <c r="AW44" s="72"/>
      <c r="AX44" s="170"/>
      <c r="AY44" s="171"/>
      <c r="AZ44" s="175"/>
      <c r="BA44" s="165"/>
      <c r="BB44" s="17"/>
    </row>
    <row r="45" spans="1:54" ht="15.75" customHeight="1">
      <c r="A45" s="6"/>
      <c r="B45" s="310"/>
      <c r="C45" s="286"/>
      <c r="D45" s="287"/>
      <c r="E45" s="31"/>
      <c r="F45" s="32"/>
      <c r="G45" s="53"/>
      <c r="H45" s="52"/>
      <c r="I45" s="52"/>
      <c r="J45" s="52"/>
      <c r="K45" s="52"/>
      <c r="L45" s="52"/>
      <c r="M45" s="65"/>
      <c r="N45" s="66"/>
      <c r="O45" s="66"/>
      <c r="P45" s="66"/>
      <c r="Q45" s="67"/>
      <c r="R45" s="295"/>
      <c r="S45" s="238"/>
      <c r="T45" s="238"/>
      <c r="U45" s="238"/>
      <c r="V45" s="238"/>
      <c r="W45" s="238"/>
      <c r="X45" s="239"/>
      <c r="Y45" s="242"/>
      <c r="Z45" s="242"/>
      <c r="AA45" s="242"/>
      <c r="AB45" s="242"/>
      <c r="AC45" s="242"/>
      <c r="AD45" s="161"/>
      <c r="AE45" s="162"/>
      <c r="AF45" s="162"/>
      <c r="AG45" s="162"/>
      <c r="AH45" s="163"/>
      <c r="AI45" s="7"/>
      <c r="AJ45" s="37" t="s">
        <v>31</v>
      </c>
      <c r="AK45" s="287"/>
      <c r="AL45" s="287"/>
      <c r="AM45" s="9"/>
      <c r="AN45" s="7"/>
      <c r="AO45" s="8"/>
      <c r="AP45" s="8"/>
      <c r="AQ45" s="8"/>
      <c r="AR45" s="9"/>
      <c r="AS45" s="7"/>
      <c r="AT45" s="75"/>
      <c r="AU45" s="75"/>
      <c r="AV45" s="75"/>
      <c r="AW45" s="76"/>
      <c r="AX45" s="172"/>
      <c r="AY45" s="173"/>
      <c r="AZ45" s="176"/>
      <c r="BA45" s="166"/>
      <c r="BB45" s="17"/>
    </row>
    <row r="46" spans="1:54" ht="15.75" customHeight="1">
      <c r="A46" s="6"/>
      <c r="B46" s="308">
        <v>5</v>
      </c>
      <c r="C46" s="243"/>
      <c r="D46" s="244"/>
      <c r="E46" s="244"/>
      <c r="F46" s="245"/>
      <c r="G46" s="249" t="s">
        <v>36</v>
      </c>
      <c r="H46" s="250"/>
      <c r="I46" s="250"/>
      <c r="J46" s="250"/>
      <c r="K46" s="250"/>
      <c r="L46" s="250"/>
      <c r="M46" s="348" t="s">
        <v>43</v>
      </c>
      <c r="N46" s="349"/>
      <c r="O46" s="349"/>
      <c r="P46" s="349"/>
      <c r="Q46" s="350"/>
      <c r="R46" s="291"/>
      <c r="S46" s="251"/>
      <c r="T46" s="251"/>
      <c r="U46" s="251"/>
      <c r="V46" s="251"/>
      <c r="W46" s="251"/>
      <c r="X46" s="252"/>
      <c r="Y46" s="11"/>
      <c r="Z46" s="11"/>
      <c r="AA46" s="11"/>
      <c r="AB46" s="11"/>
      <c r="AC46" s="11"/>
      <c r="AD46" s="177"/>
      <c r="AE46" s="178"/>
      <c r="AF46" s="178"/>
      <c r="AG46" s="178"/>
      <c r="AH46" s="179"/>
      <c r="AI46" s="4"/>
      <c r="AJ46" s="35" t="s">
        <v>29</v>
      </c>
      <c r="AK46" s="35"/>
      <c r="AL46" s="35"/>
      <c r="AM46" s="5"/>
      <c r="AN46" s="1"/>
      <c r="AO46" s="11"/>
      <c r="AP46" s="11"/>
      <c r="AQ46" s="11"/>
      <c r="AR46" s="12"/>
      <c r="AS46" s="10"/>
      <c r="AT46" s="77"/>
      <c r="AU46" s="78"/>
      <c r="AV46" s="77"/>
      <c r="AW46" s="79"/>
      <c r="AX46" s="168">
        <f>ROUNDDOWN(MIN(AT48,AT51),-3)</f>
        <v>0</v>
      </c>
      <c r="AY46" s="169"/>
      <c r="AZ46" s="174" t="s">
        <v>9</v>
      </c>
      <c r="BA46" s="167"/>
      <c r="BB46" s="17"/>
    </row>
    <row r="47" spans="1:54" ht="15.75" customHeight="1">
      <c r="A47" s="6"/>
      <c r="B47" s="309"/>
      <c r="C47" s="246"/>
      <c r="D47" s="247"/>
      <c r="E47" s="247"/>
      <c r="F47" s="248"/>
      <c r="G47" s="255"/>
      <c r="H47" s="256"/>
      <c r="I47" s="256"/>
      <c r="J47" s="256"/>
      <c r="K47" s="256"/>
      <c r="L47" s="257"/>
      <c r="M47" s="402"/>
      <c r="N47" s="403"/>
      <c r="O47" s="405" t="str">
        <f>IF(M49="","",M47*12)</f>
        <v/>
      </c>
      <c r="P47" s="405"/>
      <c r="Q47" s="406"/>
      <c r="R47" s="292"/>
      <c r="S47" s="253"/>
      <c r="T47" s="253"/>
      <c r="U47" s="253"/>
      <c r="V47" s="253"/>
      <c r="W47" s="253"/>
      <c r="X47" s="254"/>
      <c r="Y47" s="38"/>
      <c r="Z47" s="183">
        <f>Z48*AA49</f>
        <v>0</v>
      </c>
      <c r="AA47" s="183"/>
      <c r="AB47" s="183"/>
      <c r="AC47" s="38" t="s">
        <v>9</v>
      </c>
      <c r="AD47" s="98"/>
      <c r="AE47" s="276">
        <f>AE48*AF49</f>
        <v>0</v>
      </c>
      <c r="AF47" s="276"/>
      <c r="AG47" s="276"/>
      <c r="AH47" s="5" t="s">
        <v>9</v>
      </c>
      <c r="AI47" s="34"/>
      <c r="AJ47" s="36" t="s">
        <v>30</v>
      </c>
      <c r="AK47" s="182" t="s">
        <v>14</v>
      </c>
      <c r="AL47" s="182"/>
      <c r="AM47" s="33"/>
      <c r="AN47" s="4"/>
      <c r="AO47" s="183">
        <f>AO48*AP49</f>
        <v>0</v>
      </c>
      <c r="AP47" s="183"/>
      <c r="AQ47" s="183"/>
      <c r="AR47" s="5" t="s">
        <v>9</v>
      </c>
      <c r="AS47" s="27" t="s">
        <v>22</v>
      </c>
      <c r="AT47" s="99" t="s">
        <v>39</v>
      </c>
      <c r="AU47" s="100" t="s">
        <v>40</v>
      </c>
      <c r="AV47" s="101"/>
      <c r="AW47" s="71"/>
      <c r="AX47" s="170"/>
      <c r="AY47" s="171"/>
      <c r="AZ47" s="175"/>
      <c r="BA47" s="165"/>
      <c r="BB47" s="17"/>
    </row>
    <row r="48" spans="1:54" ht="15.75" customHeight="1">
      <c r="A48" s="6"/>
      <c r="B48" s="309"/>
      <c r="C48" s="246"/>
      <c r="D48" s="247"/>
      <c r="E48" s="247"/>
      <c r="F48" s="248"/>
      <c r="G48" s="62"/>
      <c r="H48" s="63"/>
      <c r="I48" s="63"/>
      <c r="J48" s="63"/>
      <c r="K48" s="63"/>
      <c r="L48" s="63"/>
      <c r="M48" s="365" t="s">
        <v>44</v>
      </c>
      <c r="N48" s="366"/>
      <c r="O48" s="366"/>
      <c r="P48" s="366"/>
      <c r="Q48" s="367"/>
      <c r="R48" s="292"/>
      <c r="S48" s="253"/>
      <c r="T48" s="253"/>
      <c r="U48" s="253"/>
      <c r="V48" s="253"/>
      <c r="W48" s="253"/>
      <c r="X48" s="254"/>
      <c r="Y48" s="38"/>
      <c r="Z48" s="204"/>
      <c r="AA48" s="204"/>
      <c r="AB48" s="180" t="s">
        <v>11</v>
      </c>
      <c r="AC48" s="180"/>
      <c r="AD48" s="102" t="s">
        <v>10</v>
      </c>
      <c r="AE48" s="204"/>
      <c r="AF48" s="204"/>
      <c r="AG48" s="180" t="s">
        <v>11</v>
      </c>
      <c r="AH48" s="181"/>
      <c r="AI48" s="34"/>
      <c r="AJ48" s="201" t="s">
        <v>32</v>
      </c>
      <c r="AK48" s="201"/>
      <c r="AL48" s="202"/>
      <c r="AM48" s="203"/>
      <c r="AN48" s="4" t="s">
        <v>12</v>
      </c>
      <c r="AO48" s="204"/>
      <c r="AP48" s="204"/>
      <c r="AQ48" s="180" t="s">
        <v>11</v>
      </c>
      <c r="AR48" s="181"/>
      <c r="AS48" s="4"/>
      <c r="AT48" s="398"/>
      <c r="AU48" s="398"/>
      <c r="AV48" s="398"/>
      <c r="AW48" s="72" t="s">
        <v>2</v>
      </c>
      <c r="AX48" s="170"/>
      <c r="AY48" s="171"/>
      <c r="AZ48" s="175"/>
      <c r="BA48" s="165"/>
      <c r="BB48" s="17"/>
    </row>
    <row r="49" spans="1:54" ht="15.75" customHeight="1">
      <c r="A49" s="6"/>
      <c r="B49" s="309"/>
      <c r="C49" s="246"/>
      <c r="D49" s="247"/>
      <c r="E49" s="247"/>
      <c r="F49" s="248"/>
      <c r="G49" s="232" t="s">
        <v>25</v>
      </c>
      <c r="H49" s="233"/>
      <c r="I49" s="233"/>
      <c r="J49" s="233"/>
      <c r="K49" s="233"/>
      <c r="L49" s="233"/>
      <c r="M49" s="399"/>
      <c r="N49" s="400"/>
      <c r="O49" s="400"/>
      <c r="P49" s="400"/>
      <c r="Q49" s="401"/>
      <c r="R49" s="293"/>
      <c r="S49" s="236"/>
      <c r="T49" s="236"/>
      <c r="U49" s="236"/>
      <c r="V49" s="236"/>
      <c r="W49" s="236"/>
      <c r="X49" s="237"/>
      <c r="Y49" s="38"/>
      <c r="Z49" s="38"/>
      <c r="AA49" s="39"/>
      <c r="AB49" s="180" t="s">
        <v>21</v>
      </c>
      <c r="AC49" s="180"/>
      <c r="AD49" s="103"/>
      <c r="AE49" s="38"/>
      <c r="AF49" s="39"/>
      <c r="AG49" s="180" t="s">
        <v>20</v>
      </c>
      <c r="AH49" s="181"/>
      <c r="AI49" s="4"/>
      <c r="AJ49" s="183">
        <f>AJ50*AK51</f>
        <v>0</v>
      </c>
      <c r="AK49" s="183"/>
      <c r="AL49" s="183"/>
      <c r="AM49" s="5" t="s">
        <v>2</v>
      </c>
      <c r="AN49" s="4"/>
      <c r="AO49" s="38"/>
      <c r="AP49" s="39"/>
      <c r="AQ49" s="180" t="s">
        <v>20</v>
      </c>
      <c r="AR49" s="181"/>
      <c r="AS49" s="4"/>
      <c r="AT49" s="371"/>
      <c r="AU49" s="371"/>
      <c r="AV49" s="371"/>
      <c r="AW49" s="72"/>
      <c r="AX49" s="170"/>
      <c r="AY49" s="171"/>
      <c r="AZ49" s="175"/>
      <c r="BA49" s="165"/>
      <c r="BB49" s="17"/>
    </row>
    <row r="50" spans="1:54" ht="15.75" customHeight="1">
      <c r="A50" s="6"/>
      <c r="B50" s="309"/>
      <c r="C50" s="258" t="s">
        <v>6</v>
      </c>
      <c r="D50" s="259"/>
      <c r="E50" s="247"/>
      <c r="F50" s="248"/>
      <c r="G50" s="234"/>
      <c r="H50" s="235"/>
      <c r="I50" s="235"/>
      <c r="J50" s="235"/>
      <c r="K50" s="235"/>
      <c r="L50" s="235"/>
      <c r="M50" s="68"/>
      <c r="N50" s="69"/>
      <c r="O50" s="69"/>
      <c r="P50" s="69"/>
      <c r="Q50" s="70"/>
      <c r="R50" s="294"/>
      <c r="S50" s="236"/>
      <c r="T50" s="236"/>
      <c r="U50" s="236"/>
      <c r="V50" s="236"/>
      <c r="W50" s="236"/>
      <c r="X50" s="237"/>
      <c r="Y50" s="38"/>
      <c r="Z50" s="38"/>
      <c r="AA50" s="38"/>
      <c r="AB50" s="38"/>
      <c r="AC50" s="38"/>
      <c r="AD50" s="105"/>
      <c r="AE50" s="38"/>
      <c r="AF50" s="38"/>
      <c r="AG50" s="38"/>
      <c r="AH50" s="5"/>
      <c r="AI50" s="4" t="s">
        <v>3</v>
      </c>
      <c r="AJ50" s="204"/>
      <c r="AK50" s="204"/>
      <c r="AL50" s="180" t="s">
        <v>5</v>
      </c>
      <c r="AM50" s="181"/>
      <c r="AN50" s="4"/>
      <c r="AO50" s="38"/>
      <c r="AP50" s="38"/>
      <c r="AQ50" s="38"/>
      <c r="AR50" s="5"/>
      <c r="AS50" s="22" t="s">
        <v>24</v>
      </c>
      <c r="AT50" s="380" t="s">
        <v>28</v>
      </c>
      <c r="AU50" s="380"/>
      <c r="AV50" s="380"/>
      <c r="AW50" s="381"/>
      <c r="AX50" s="170"/>
      <c r="AY50" s="171"/>
      <c r="AZ50" s="175"/>
      <c r="BA50" s="165"/>
      <c r="BB50" s="17"/>
    </row>
    <row r="51" spans="1:54" ht="15.75" customHeight="1">
      <c r="A51" s="6"/>
      <c r="B51" s="309"/>
      <c r="C51" s="260"/>
      <c r="D51" s="261"/>
      <c r="E51" s="29"/>
      <c r="F51" s="30"/>
      <c r="G51" s="234"/>
      <c r="H51" s="235"/>
      <c r="I51" s="235"/>
      <c r="J51" s="235"/>
      <c r="K51" s="235"/>
      <c r="L51" s="235"/>
      <c r="M51" s="382" t="s">
        <v>45</v>
      </c>
      <c r="N51" s="383"/>
      <c r="O51" s="383"/>
      <c r="P51" s="383"/>
      <c r="Q51" s="384"/>
      <c r="R51" s="292"/>
      <c r="S51" s="236"/>
      <c r="T51" s="236"/>
      <c r="U51" s="236"/>
      <c r="V51" s="236"/>
      <c r="W51" s="236"/>
      <c r="X51" s="237"/>
      <c r="Y51" s="40" t="s">
        <v>27</v>
      </c>
      <c r="Z51" s="28"/>
      <c r="AA51" s="28"/>
      <c r="AB51" s="28"/>
      <c r="AC51" s="28"/>
      <c r="AD51" s="158"/>
      <c r="AE51" s="159"/>
      <c r="AF51" s="159"/>
      <c r="AG51" s="159"/>
      <c r="AH51" s="160"/>
      <c r="AI51" s="4"/>
      <c r="AJ51" s="38"/>
      <c r="AK51" s="39"/>
      <c r="AL51" s="180" t="s">
        <v>20</v>
      </c>
      <c r="AM51" s="181"/>
      <c r="AN51" s="4"/>
      <c r="AO51" s="38"/>
      <c r="AP51" s="38"/>
      <c r="AQ51" s="38"/>
      <c r="AR51" s="5"/>
      <c r="AS51" s="4"/>
      <c r="AT51" s="371">
        <f>ROUNDDOWN(AO47/2,0)</f>
        <v>0</v>
      </c>
      <c r="AU51" s="371"/>
      <c r="AV51" s="371"/>
      <c r="AW51" s="72" t="s">
        <v>2</v>
      </c>
      <c r="AX51" s="170"/>
      <c r="AY51" s="171"/>
      <c r="AZ51" s="175"/>
      <c r="BA51" s="165"/>
      <c r="BB51" s="17"/>
    </row>
    <row r="52" spans="1:54" ht="15.75" customHeight="1">
      <c r="A52" s="6"/>
      <c r="B52" s="309"/>
      <c r="C52" s="288" t="s">
        <v>26</v>
      </c>
      <c r="D52" s="289"/>
      <c r="E52" s="289"/>
      <c r="F52" s="290"/>
      <c r="G52" s="255"/>
      <c r="H52" s="256"/>
      <c r="I52" s="256"/>
      <c r="J52" s="256"/>
      <c r="K52" s="256"/>
      <c r="L52" s="257"/>
      <c r="M52" s="372" t="str">
        <f>IF(M49="","",(EDATE(M49,O47)-1))</f>
        <v/>
      </c>
      <c r="N52" s="373"/>
      <c r="O52" s="373"/>
      <c r="P52" s="373"/>
      <c r="Q52" s="374"/>
      <c r="R52" s="292"/>
      <c r="S52" s="236"/>
      <c r="T52" s="236"/>
      <c r="U52" s="236"/>
      <c r="V52" s="236"/>
      <c r="W52" s="236"/>
      <c r="X52" s="237"/>
      <c r="Y52" s="240"/>
      <c r="Z52" s="241"/>
      <c r="AA52" s="241"/>
      <c r="AB52" s="241"/>
      <c r="AC52" s="240"/>
      <c r="AD52" s="158"/>
      <c r="AE52" s="159"/>
      <c r="AF52" s="159"/>
      <c r="AG52" s="159"/>
      <c r="AH52" s="160"/>
      <c r="AI52" s="34"/>
      <c r="AJ52" s="38"/>
      <c r="AK52" s="38"/>
      <c r="AL52" s="38"/>
      <c r="AM52" s="33"/>
      <c r="AN52" s="4"/>
      <c r="AO52" s="38"/>
      <c r="AP52" s="38"/>
      <c r="AQ52" s="38"/>
      <c r="AR52" s="5"/>
      <c r="AS52" s="4"/>
      <c r="AT52" s="73"/>
      <c r="AU52" s="106"/>
      <c r="AV52" s="106"/>
      <c r="AW52" s="72"/>
      <c r="AX52" s="170"/>
      <c r="AY52" s="171"/>
      <c r="AZ52" s="175"/>
      <c r="BA52" s="165"/>
      <c r="BB52" s="17"/>
    </row>
    <row r="53" spans="1:54" ht="15.75" customHeight="1" thickBot="1">
      <c r="A53" s="6"/>
      <c r="B53" s="310"/>
      <c r="C53" s="286"/>
      <c r="D53" s="287"/>
      <c r="E53" s="31"/>
      <c r="F53" s="32"/>
      <c r="G53" s="53"/>
      <c r="H53" s="52"/>
      <c r="I53" s="52"/>
      <c r="J53" s="52"/>
      <c r="K53" s="52"/>
      <c r="L53" s="52"/>
      <c r="M53" s="65"/>
      <c r="N53" s="66"/>
      <c r="O53" s="66"/>
      <c r="P53" s="66"/>
      <c r="Q53" s="67"/>
      <c r="R53" s="295"/>
      <c r="S53" s="238"/>
      <c r="T53" s="238"/>
      <c r="U53" s="238"/>
      <c r="V53" s="238"/>
      <c r="W53" s="238"/>
      <c r="X53" s="239"/>
      <c r="Y53" s="242"/>
      <c r="Z53" s="242"/>
      <c r="AA53" s="242"/>
      <c r="AB53" s="242"/>
      <c r="AC53" s="242"/>
      <c r="AD53" s="161"/>
      <c r="AE53" s="162"/>
      <c r="AF53" s="162"/>
      <c r="AG53" s="162"/>
      <c r="AH53" s="163"/>
      <c r="AI53" s="7"/>
      <c r="AJ53" s="37" t="s">
        <v>31</v>
      </c>
      <c r="AK53" s="287"/>
      <c r="AL53" s="287"/>
      <c r="AM53" s="9"/>
      <c r="AN53" s="7"/>
      <c r="AO53" s="8"/>
      <c r="AP53" s="8"/>
      <c r="AQ53" s="8"/>
      <c r="AR53" s="9"/>
      <c r="AS53" s="7"/>
      <c r="AT53" s="75"/>
      <c r="AU53" s="75"/>
      <c r="AV53" s="75"/>
      <c r="AW53" s="76"/>
      <c r="AX53" s="172"/>
      <c r="AY53" s="173"/>
      <c r="AZ53" s="176"/>
      <c r="BA53" s="345"/>
      <c r="BB53" s="17"/>
    </row>
    <row r="54" spans="1:54" ht="14.25" customHeight="1">
      <c r="A54" s="6"/>
      <c r="B54" s="322" t="s">
        <v>1</v>
      </c>
      <c r="C54" s="263"/>
      <c r="D54" s="263"/>
      <c r="E54" s="263"/>
      <c r="F54" s="174"/>
      <c r="G54" s="296"/>
      <c r="H54" s="297"/>
      <c r="I54" s="297"/>
      <c r="J54" s="297"/>
      <c r="K54" s="297"/>
      <c r="L54" s="298"/>
      <c r="M54" s="296"/>
      <c r="N54" s="297"/>
      <c r="O54" s="297"/>
      <c r="P54" s="297"/>
      <c r="Q54" s="298"/>
      <c r="R54" s="331"/>
      <c r="S54" s="297"/>
      <c r="T54" s="297"/>
      <c r="U54" s="297"/>
      <c r="V54" s="297"/>
      <c r="W54" s="297"/>
      <c r="X54" s="326"/>
      <c r="Y54" s="328">
        <f>SUM(Z15+Z23+Z31+Z39+Z47)</f>
        <v>660000</v>
      </c>
      <c r="Z54" s="303"/>
      <c r="AA54" s="303"/>
      <c r="AB54" s="303"/>
      <c r="AC54" s="263" t="s">
        <v>2</v>
      </c>
      <c r="AD54" s="317">
        <f>SUM(AE15+AE23+AE31+AE39+AE47)</f>
        <v>660000</v>
      </c>
      <c r="AE54" s="318"/>
      <c r="AF54" s="318"/>
      <c r="AG54" s="318"/>
      <c r="AH54" s="174" t="s">
        <v>2</v>
      </c>
      <c r="AI54" s="302">
        <f>SUM(AJ17+AJ25+AJ33+AJ41+AJ49)</f>
        <v>60000</v>
      </c>
      <c r="AJ54" s="303"/>
      <c r="AK54" s="303"/>
      <c r="AL54" s="303"/>
      <c r="AM54" s="174" t="s">
        <v>2</v>
      </c>
      <c r="AN54" s="302">
        <f>SUM(AO15+AO23+AO31+AO39+AO47)</f>
        <v>600000</v>
      </c>
      <c r="AO54" s="303"/>
      <c r="AP54" s="303"/>
      <c r="AQ54" s="303"/>
      <c r="AR54" s="174" t="s">
        <v>2</v>
      </c>
      <c r="AS54" s="296"/>
      <c r="AT54" s="297"/>
      <c r="AU54" s="297"/>
      <c r="AV54" s="297"/>
      <c r="AW54" s="298"/>
      <c r="AX54" s="302">
        <f>SUM(AX14:AY53)</f>
        <v>193000</v>
      </c>
      <c r="AY54" s="303"/>
      <c r="AZ54" s="306" t="s">
        <v>2</v>
      </c>
      <c r="BA54" s="45"/>
      <c r="BB54" s="17"/>
    </row>
    <row r="55" spans="1:54" ht="14.25" customHeight="1" thickBot="1">
      <c r="A55" s="6"/>
      <c r="B55" s="212"/>
      <c r="C55" s="213"/>
      <c r="D55" s="213"/>
      <c r="E55" s="213"/>
      <c r="F55" s="176"/>
      <c r="G55" s="323"/>
      <c r="H55" s="324"/>
      <c r="I55" s="324"/>
      <c r="J55" s="324"/>
      <c r="K55" s="324"/>
      <c r="L55" s="325"/>
      <c r="M55" s="323"/>
      <c r="N55" s="324"/>
      <c r="O55" s="324"/>
      <c r="P55" s="324"/>
      <c r="Q55" s="325"/>
      <c r="R55" s="332"/>
      <c r="S55" s="324"/>
      <c r="T55" s="324"/>
      <c r="U55" s="324"/>
      <c r="V55" s="324"/>
      <c r="W55" s="324"/>
      <c r="X55" s="327"/>
      <c r="Y55" s="329"/>
      <c r="Z55" s="330"/>
      <c r="AA55" s="330"/>
      <c r="AB55" s="330"/>
      <c r="AC55" s="213"/>
      <c r="AD55" s="319"/>
      <c r="AE55" s="320"/>
      <c r="AF55" s="320"/>
      <c r="AG55" s="320"/>
      <c r="AH55" s="321"/>
      <c r="AI55" s="304"/>
      <c r="AJ55" s="305"/>
      <c r="AK55" s="305"/>
      <c r="AL55" s="305"/>
      <c r="AM55" s="321"/>
      <c r="AN55" s="304"/>
      <c r="AO55" s="305"/>
      <c r="AP55" s="305"/>
      <c r="AQ55" s="305"/>
      <c r="AR55" s="321"/>
      <c r="AS55" s="299"/>
      <c r="AT55" s="300"/>
      <c r="AU55" s="300"/>
      <c r="AV55" s="300"/>
      <c r="AW55" s="301"/>
      <c r="AX55" s="304"/>
      <c r="AY55" s="305"/>
      <c r="AZ55" s="307"/>
      <c r="BA55" s="45"/>
      <c r="BB55" s="17"/>
    </row>
    <row r="56" spans="1:54" ht="14.25" customHeight="1">
      <c r="A56" s="6"/>
      <c r="B56" s="83" t="s">
        <v>54</v>
      </c>
      <c r="C56" s="84"/>
      <c r="D56" s="84"/>
      <c r="E56" s="84"/>
      <c r="F56" s="84"/>
      <c r="G56" s="84"/>
      <c r="H56" s="84"/>
      <c r="I56" s="84"/>
      <c r="J56" s="84"/>
      <c r="K56" s="85"/>
      <c r="L56" s="85"/>
      <c r="M56" s="85"/>
      <c r="N56" s="85"/>
      <c r="O56" s="85"/>
      <c r="P56" s="85"/>
      <c r="Q56" s="85"/>
      <c r="R56" s="85"/>
      <c r="S56" s="85"/>
      <c r="T56" s="84"/>
      <c r="U56" s="84"/>
      <c r="V56" s="84"/>
      <c r="W56" s="84"/>
      <c r="X56" s="84"/>
      <c r="Y56" s="86"/>
      <c r="Z56" s="86"/>
      <c r="AA56" s="86"/>
      <c r="AB56" s="86"/>
      <c r="AC56" s="84"/>
      <c r="AD56" s="87"/>
      <c r="AE56" s="87"/>
      <c r="AF56" s="87"/>
      <c r="AG56" s="87"/>
      <c r="AH56" s="84"/>
      <c r="AI56" s="86"/>
      <c r="AJ56" s="86"/>
      <c r="AK56" s="86"/>
      <c r="AL56" s="86"/>
      <c r="AM56" s="84"/>
      <c r="AN56" s="86"/>
      <c r="AO56" s="86"/>
      <c r="AP56" s="86"/>
      <c r="AQ56" s="86"/>
      <c r="AR56" s="84"/>
      <c r="AS56" s="84"/>
      <c r="AT56" s="84"/>
      <c r="AU56" s="84"/>
      <c r="AV56" s="84"/>
      <c r="AW56" s="84"/>
      <c r="AX56" s="42"/>
      <c r="AY56" s="42"/>
      <c r="AZ56" s="45"/>
      <c r="BA56" s="45"/>
      <c r="BB56" s="17"/>
    </row>
    <row r="57" spans="1:54" ht="21" customHeight="1">
      <c r="A57" s="6"/>
      <c r="B57" s="88" t="s">
        <v>53</v>
      </c>
      <c r="C57" s="89"/>
      <c r="D57" s="89"/>
      <c r="E57" s="89"/>
      <c r="F57" s="89"/>
      <c r="G57" s="89"/>
      <c r="H57" s="89"/>
      <c r="I57" s="89"/>
      <c r="J57" s="89"/>
      <c r="K57" s="84"/>
      <c r="L57" s="84"/>
      <c r="M57" s="84"/>
      <c r="N57" s="84"/>
      <c r="O57" s="84"/>
      <c r="P57" s="84"/>
      <c r="Q57" s="84"/>
      <c r="R57" s="84"/>
      <c r="S57" s="84"/>
      <c r="T57" s="89"/>
      <c r="U57" s="89"/>
      <c r="V57" s="89"/>
      <c r="W57" s="89"/>
      <c r="X57" s="89"/>
      <c r="Y57" s="89"/>
      <c r="Z57" s="89"/>
      <c r="AA57" s="89"/>
      <c r="AB57" s="89"/>
      <c r="AC57" s="89"/>
      <c r="AD57" s="89"/>
      <c r="AE57" s="89"/>
      <c r="AF57" s="89"/>
      <c r="AG57" s="89"/>
      <c r="AH57" s="89"/>
      <c r="AI57" s="89"/>
      <c r="AJ57" s="89"/>
      <c r="AK57" s="89"/>
      <c r="AL57" s="89"/>
      <c r="AM57" s="89"/>
      <c r="AN57" s="89"/>
      <c r="AO57" s="89"/>
      <c r="AP57" s="90"/>
      <c r="AQ57" s="90"/>
      <c r="AR57" s="90"/>
      <c r="AS57" s="90"/>
      <c r="AT57" s="89"/>
      <c r="AU57" s="89"/>
      <c r="AV57" s="89"/>
      <c r="AW57" s="89"/>
      <c r="AX57" s="17"/>
    </row>
    <row r="58" spans="1:54" ht="13.5" customHeight="1">
      <c r="A58" s="6"/>
      <c r="B58" s="91" t="s">
        <v>47</v>
      </c>
      <c r="C58" s="92"/>
      <c r="D58" s="92"/>
      <c r="E58" s="92"/>
      <c r="F58" s="92"/>
      <c r="G58" s="92"/>
      <c r="H58" s="92"/>
      <c r="I58" s="92"/>
      <c r="J58" s="92"/>
      <c r="K58" s="92"/>
      <c r="L58" s="93"/>
      <c r="M58" s="74"/>
      <c r="N58" s="74"/>
      <c r="O58" s="74"/>
      <c r="P58" s="94"/>
      <c r="Q58" s="93"/>
      <c r="R58" s="93"/>
      <c r="S58" s="92"/>
      <c r="T58" s="92"/>
      <c r="U58" s="92"/>
      <c r="V58" s="92"/>
      <c r="W58" s="92"/>
      <c r="X58" s="92"/>
      <c r="Y58" s="92"/>
      <c r="Z58" s="92"/>
      <c r="AA58" s="92"/>
      <c r="AB58" s="92"/>
      <c r="AC58" s="92"/>
      <c r="AD58" s="92"/>
      <c r="AE58" s="92"/>
      <c r="AF58" s="92"/>
      <c r="AG58" s="92"/>
      <c r="AH58" s="92"/>
      <c r="AI58" s="92"/>
      <c r="AJ58" s="92"/>
      <c r="AK58" s="92"/>
      <c r="AL58" s="92"/>
      <c r="AM58" s="92"/>
      <c r="AN58" s="92"/>
      <c r="AO58" s="92"/>
      <c r="AP58" s="74"/>
      <c r="AQ58" s="74"/>
      <c r="AR58" s="74"/>
      <c r="AS58" s="74"/>
      <c r="AT58" s="92"/>
      <c r="AU58" s="92"/>
      <c r="AV58" s="92"/>
      <c r="AW58" s="92"/>
      <c r="AX58" s="17"/>
    </row>
    <row r="59" spans="1:54" ht="13.5" customHeight="1">
      <c r="A59" s="6"/>
      <c r="B59" s="91" t="s">
        <v>48</v>
      </c>
      <c r="C59" s="92"/>
      <c r="D59" s="92"/>
      <c r="E59" s="92"/>
      <c r="F59" s="92"/>
      <c r="G59" s="92"/>
      <c r="H59" s="92"/>
      <c r="I59" s="92"/>
      <c r="J59" s="92"/>
      <c r="K59" s="92"/>
      <c r="L59" s="93"/>
      <c r="M59" s="74"/>
      <c r="N59" s="74"/>
      <c r="O59" s="74"/>
      <c r="P59" s="94"/>
      <c r="Q59" s="93"/>
      <c r="R59" s="93"/>
      <c r="S59" s="92"/>
      <c r="T59" s="92"/>
      <c r="U59" s="92"/>
      <c r="V59" s="92"/>
      <c r="W59" s="92"/>
      <c r="X59" s="92"/>
      <c r="Y59" s="92"/>
      <c r="Z59" s="92"/>
      <c r="AA59" s="92"/>
      <c r="AB59" s="92"/>
      <c r="AC59" s="92"/>
      <c r="AD59" s="92"/>
      <c r="AE59" s="92"/>
      <c r="AF59" s="92"/>
      <c r="AG59" s="92"/>
      <c r="AH59" s="92"/>
      <c r="AI59" s="92"/>
      <c r="AJ59" s="92"/>
      <c r="AK59" s="92"/>
      <c r="AL59" s="92"/>
      <c r="AM59" s="92"/>
      <c r="AN59" s="92"/>
      <c r="AO59" s="92"/>
      <c r="AP59" s="74"/>
      <c r="AQ59" s="74"/>
      <c r="AR59" s="74"/>
      <c r="AS59" s="74"/>
      <c r="AT59" s="92"/>
      <c r="AU59" s="92"/>
      <c r="AV59" s="92"/>
      <c r="AW59" s="92"/>
      <c r="AX59" s="17"/>
    </row>
    <row r="60" spans="1:54">
      <c r="A60" s="6"/>
      <c r="B60" s="91" t="s">
        <v>51</v>
      </c>
      <c r="C60" s="92"/>
      <c r="D60" s="92"/>
      <c r="E60" s="92"/>
      <c r="F60" s="92"/>
      <c r="G60" s="92"/>
      <c r="H60" s="92"/>
      <c r="I60" s="92"/>
      <c r="J60" s="92"/>
      <c r="K60" s="92"/>
      <c r="L60" s="93"/>
      <c r="M60" s="74"/>
      <c r="N60" s="74"/>
      <c r="O60" s="74"/>
      <c r="P60" s="94"/>
      <c r="Q60" s="93"/>
      <c r="R60" s="93"/>
      <c r="S60" s="92"/>
      <c r="T60" s="92"/>
      <c r="U60" s="92"/>
      <c r="V60" s="92"/>
      <c r="W60" s="92"/>
      <c r="X60" s="92"/>
      <c r="Y60" s="92"/>
      <c r="Z60" s="92"/>
      <c r="AA60" s="92"/>
      <c r="AB60" s="92"/>
      <c r="AC60" s="92"/>
      <c r="AD60" s="92"/>
      <c r="AE60" s="92"/>
      <c r="AF60" s="92"/>
      <c r="AG60" s="92"/>
      <c r="AH60" s="92"/>
      <c r="AI60" s="92"/>
      <c r="AJ60" s="92"/>
      <c r="AK60" s="92"/>
      <c r="AL60" s="92"/>
      <c r="AM60" s="92"/>
      <c r="AN60" s="92"/>
      <c r="AO60" s="92"/>
      <c r="AP60" s="74"/>
      <c r="AQ60" s="74"/>
      <c r="AR60" s="74"/>
      <c r="AS60" s="74"/>
      <c r="AT60" s="92"/>
      <c r="AU60" s="92"/>
      <c r="AV60" s="92"/>
      <c r="AW60" s="92"/>
      <c r="AX60" s="17"/>
    </row>
    <row r="61" spans="1:54" ht="13.5" customHeight="1">
      <c r="A61" s="6"/>
      <c r="B61" s="404" t="s">
        <v>136</v>
      </c>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17"/>
    </row>
    <row r="62" spans="1:54" ht="15" customHeight="1">
      <c r="A62" s="6"/>
      <c r="B62" s="404"/>
      <c r="C62" s="404"/>
      <c r="D62" s="404"/>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17"/>
    </row>
  </sheetData>
  <mergeCells count="298">
    <mergeCell ref="O47:Q47"/>
    <mergeCell ref="M10:Q13"/>
    <mergeCell ref="M15:N15"/>
    <mergeCell ref="O15:Q15"/>
    <mergeCell ref="M23:N23"/>
    <mergeCell ref="O23:Q23"/>
    <mergeCell ref="M31:N31"/>
    <mergeCell ref="O31:Q31"/>
    <mergeCell ref="M39:N39"/>
    <mergeCell ref="O39:Q39"/>
    <mergeCell ref="AR54:AR55"/>
    <mergeCell ref="AS54:AW55"/>
    <mergeCell ref="AX54:AY55"/>
    <mergeCell ref="AZ54:AZ55"/>
    <mergeCell ref="B61:AW62"/>
    <mergeCell ref="AC54:AC55"/>
    <mergeCell ref="AD54:AG55"/>
    <mergeCell ref="AH54:AH55"/>
    <mergeCell ref="AI54:AL55"/>
    <mergeCell ref="AM54:AM55"/>
    <mergeCell ref="AN54:AQ55"/>
    <mergeCell ref="B54:F55"/>
    <mergeCell ref="G54:L55"/>
    <mergeCell ref="M54:Q55"/>
    <mergeCell ref="R54:R55"/>
    <mergeCell ref="S54:X55"/>
    <mergeCell ref="Y54:AB55"/>
    <mergeCell ref="C50:D50"/>
    <mergeCell ref="E50:F50"/>
    <mergeCell ref="R50:R53"/>
    <mergeCell ref="AJ50:AK50"/>
    <mergeCell ref="AL50:AM50"/>
    <mergeCell ref="AT50:AW50"/>
    <mergeCell ref="C51:D51"/>
    <mergeCell ref="M51:Q51"/>
    <mergeCell ref="AL51:AM51"/>
    <mergeCell ref="AD51:AH53"/>
    <mergeCell ref="AX46:AY53"/>
    <mergeCell ref="AZ46:AZ53"/>
    <mergeCell ref="G47:L47"/>
    <mergeCell ref="Z47:AB47"/>
    <mergeCell ref="AE47:AG47"/>
    <mergeCell ref="AK47:AL47"/>
    <mergeCell ref="AO47:AQ47"/>
    <mergeCell ref="M48:Q48"/>
    <mergeCell ref="AO48:AP48"/>
    <mergeCell ref="AQ48:AR48"/>
    <mergeCell ref="AT48:AV48"/>
    <mergeCell ref="G49:L51"/>
    <mergeCell ref="M49:Q49"/>
    <mergeCell ref="S49:X53"/>
    <mergeCell ref="AB49:AC49"/>
    <mergeCell ref="AG49:AH49"/>
    <mergeCell ref="AJ49:AL49"/>
    <mergeCell ref="AQ49:AR49"/>
    <mergeCell ref="Z48:AA48"/>
    <mergeCell ref="AB48:AC48"/>
    <mergeCell ref="AE48:AF48"/>
    <mergeCell ref="AG48:AH48"/>
    <mergeCell ref="AJ48:AK48"/>
    <mergeCell ref="M47:N47"/>
    <mergeCell ref="B46:B53"/>
    <mergeCell ref="C46:F49"/>
    <mergeCell ref="G46:L46"/>
    <mergeCell ref="M46:Q46"/>
    <mergeCell ref="R46:R49"/>
    <mergeCell ref="S46:X48"/>
    <mergeCell ref="AT43:AV43"/>
    <mergeCell ref="C44:F44"/>
    <mergeCell ref="G44:L44"/>
    <mergeCell ref="M44:Q44"/>
    <mergeCell ref="Y44:AC45"/>
    <mergeCell ref="C45:D45"/>
    <mergeCell ref="AK45:AL45"/>
    <mergeCell ref="B38:B45"/>
    <mergeCell ref="AD46:AH46"/>
    <mergeCell ref="AL48:AM48"/>
    <mergeCell ref="AT51:AV51"/>
    <mergeCell ref="C52:F52"/>
    <mergeCell ref="G52:L52"/>
    <mergeCell ref="M52:Q52"/>
    <mergeCell ref="Y52:AC53"/>
    <mergeCell ref="C53:D53"/>
    <mergeCell ref="AK53:AL53"/>
    <mergeCell ref="AT49:AV49"/>
    <mergeCell ref="AE40:AF40"/>
    <mergeCell ref="AG40:AH40"/>
    <mergeCell ref="AJ40:AK40"/>
    <mergeCell ref="AL40:AM40"/>
    <mergeCell ref="AT41:AV41"/>
    <mergeCell ref="C42:D42"/>
    <mergeCell ref="E42:F42"/>
    <mergeCell ref="R42:R45"/>
    <mergeCell ref="AJ42:AK42"/>
    <mergeCell ref="AL42:AM42"/>
    <mergeCell ref="AT42:AW42"/>
    <mergeCell ref="C43:D43"/>
    <mergeCell ref="M43:Q43"/>
    <mergeCell ref="AL43:AM43"/>
    <mergeCell ref="C38:F41"/>
    <mergeCell ref="AD38:AH38"/>
    <mergeCell ref="AD43:AH45"/>
    <mergeCell ref="AX38:AY45"/>
    <mergeCell ref="AZ38:AZ45"/>
    <mergeCell ref="G39:L39"/>
    <mergeCell ref="Z39:AB39"/>
    <mergeCell ref="AE39:AG39"/>
    <mergeCell ref="AK39:AL39"/>
    <mergeCell ref="AO39:AQ39"/>
    <mergeCell ref="M40:Q40"/>
    <mergeCell ref="G38:L38"/>
    <mergeCell ref="M38:Q38"/>
    <mergeCell ref="R38:R41"/>
    <mergeCell ref="S38:X40"/>
    <mergeCell ref="AO40:AP40"/>
    <mergeCell ref="AQ40:AR40"/>
    <mergeCell ref="AT40:AV40"/>
    <mergeCell ref="G41:L43"/>
    <mergeCell ref="M41:Q41"/>
    <mergeCell ref="S41:X45"/>
    <mergeCell ref="AB41:AC41"/>
    <mergeCell ref="AG41:AH41"/>
    <mergeCell ref="AJ41:AL41"/>
    <mergeCell ref="AQ41:AR41"/>
    <mergeCell ref="Z40:AA40"/>
    <mergeCell ref="AB40:AC40"/>
    <mergeCell ref="C34:D34"/>
    <mergeCell ref="E34:F34"/>
    <mergeCell ref="R34:R37"/>
    <mergeCell ref="AJ34:AK34"/>
    <mergeCell ref="AL34:AM34"/>
    <mergeCell ref="AT34:AW34"/>
    <mergeCell ref="C35:D35"/>
    <mergeCell ref="M35:Q35"/>
    <mergeCell ref="AL35:AM35"/>
    <mergeCell ref="AD35:AH37"/>
    <mergeCell ref="AX30:AY37"/>
    <mergeCell ref="AZ30:AZ37"/>
    <mergeCell ref="G31:L31"/>
    <mergeCell ref="Z31:AB31"/>
    <mergeCell ref="AE31:AG31"/>
    <mergeCell ref="AK31:AL31"/>
    <mergeCell ref="AO31:AQ31"/>
    <mergeCell ref="M32:Q32"/>
    <mergeCell ref="AO32:AP32"/>
    <mergeCell ref="AQ32:AR32"/>
    <mergeCell ref="AT32:AV32"/>
    <mergeCell ref="G33:L35"/>
    <mergeCell ref="M33:Q33"/>
    <mergeCell ref="S33:X37"/>
    <mergeCell ref="AB33:AC33"/>
    <mergeCell ref="AG33:AH33"/>
    <mergeCell ref="AJ33:AL33"/>
    <mergeCell ref="AQ33:AR33"/>
    <mergeCell ref="Z32:AA32"/>
    <mergeCell ref="AB32:AC32"/>
    <mergeCell ref="AE32:AF32"/>
    <mergeCell ref="AG32:AH32"/>
    <mergeCell ref="AJ32:AK32"/>
    <mergeCell ref="B30:B37"/>
    <mergeCell ref="C30:F33"/>
    <mergeCell ref="G30:L30"/>
    <mergeCell ref="M30:Q30"/>
    <mergeCell ref="R30:R33"/>
    <mergeCell ref="S30:X32"/>
    <mergeCell ref="AT27:AV27"/>
    <mergeCell ref="C28:F28"/>
    <mergeCell ref="G28:L28"/>
    <mergeCell ref="M28:Q28"/>
    <mergeCell ref="Y28:AC29"/>
    <mergeCell ref="C29:D29"/>
    <mergeCell ref="AK29:AL29"/>
    <mergeCell ref="B22:B29"/>
    <mergeCell ref="AD30:AH30"/>
    <mergeCell ref="AL32:AM32"/>
    <mergeCell ref="AT35:AV35"/>
    <mergeCell ref="C36:F36"/>
    <mergeCell ref="G36:L36"/>
    <mergeCell ref="M36:Q36"/>
    <mergeCell ref="Y36:AC37"/>
    <mergeCell ref="C37:D37"/>
    <mergeCell ref="AK37:AL37"/>
    <mergeCell ref="AT33:AV33"/>
    <mergeCell ref="Z24:AA24"/>
    <mergeCell ref="AB24:AC24"/>
    <mergeCell ref="AE24:AF24"/>
    <mergeCell ref="AG24:AH24"/>
    <mergeCell ref="AJ24:AK24"/>
    <mergeCell ref="AL24:AM24"/>
    <mergeCell ref="AT25:AV25"/>
    <mergeCell ref="C26:D26"/>
    <mergeCell ref="E26:F26"/>
    <mergeCell ref="R26:R29"/>
    <mergeCell ref="AJ26:AK26"/>
    <mergeCell ref="AL26:AM26"/>
    <mergeCell ref="AT26:AW26"/>
    <mergeCell ref="C27:D27"/>
    <mergeCell ref="M27:Q27"/>
    <mergeCell ref="AL27:AM27"/>
    <mergeCell ref="C22:F25"/>
    <mergeCell ref="AD22:AH22"/>
    <mergeCell ref="AD27:AH29"/>
    <mergeCell ref="AG17:AH17"/>
    <mergeCell ref="AJ17:AL17"/>
    <mergeCell ref="AX22:AY29"/>
    <mergeCell ref="AZ22:AZ29"/>
    <mergeCell ref="G23:L23"/>
    <mergeCell ref="Z23:AB23"/>
    <mergeCell ref="AE23:AG23"/>
    <mergeCell ref="AK23:AL23"/>
    <mergeCell ref="AO23:AQ23"/>
    <mergeCell ref="M24:Q24"/>
    <mergeCell ref="G22:L22"/>
    <mergeCell ref="M22:Q22"/>
    <mergeCell ref="R22:R25"/>
    <mergeCell ref="S22:X24"/>
    <mergeCell ref="AO24:AP24"/>
    <mergeCell ref="AQ24:AR24"/>
    <mergeCell ref="AT24:AV24"/>
    <mergeCell ref="G25:L27"/>
    <mergeCell ref="M25:Q25"/>
    <mergeCell ref="S25:X29"/>
    <mergeCell ref="AB25:AC25"/>
    <mergeCell ref="AG25:AH25"/>
    <mergeCell ref="AJ25:AL25"/>
    <mergeCell ref="AQ25:AR25"/>
    <mergeCell ref="AJ16:AK16"/>
    <mergeCell ref="AL19:AM19"/>
    <mergeCell ref="G15:L15"/>
    <mergeCell ref="Z15:AB15"/>
    <mergeCell ref="AE15:AG15"/>
    <mergeCell ref="AK15:AL15"/>
    <mergeCell ref="AD19:AH21"/>
    <mergeCell ref="AT19:AV19"/>
    <mergeCell ref="C20:F20"/>
    <mergeCell ref="G20:L20"/>
    <mergeCell ref="M20:Q20"/>
    <mergeCell ref="Y20:AC21"/>
    <mergeCell ref="C21:D21"/>
    <mergeCell ref="AK21:AL21"/>
    <mergeCell ref="AQ17:AR17"/>
    <mergeCell ref="AT17:AV17"/>
    <mergeCell ref="C18:D18"/>
    <mergeCell ref="E18:F18"/>
    <mergeCell ref="R18:R21"/>
    <mergeCell ref="AJ18:AK18"/>
    <mergeCell ref="AL18:AM18"/>
    <mergeCell ref="AT18:AW18"/>
    <mergeCell ref="C19:D19"/>
    <mergeCell ref="M19:Q19"/>
    <mergeCell ref="AO15:AQ15"/>
    <mergeCell ref="AX12:AZ13"/>
    <mergeCell ref="B14:B21"/>
    <mergeCell ref="C14:F17"/>
    <mergeCell ref="G14:L14"/>
    <mergeCell ref="M14:Q14"/>
    <mergeCell ref="R14:R17"/>
    <mergeCell ref="S14:X16"/>
    <mergeCell ref="AD14:AH14"/>
    <mergeCell ref="AX14:AY21"/>
    <mergeCell ref="AZ14:AZ21"/>
    <mergeCell ref="AL16:AM16"/>
    <mergeCell ref="AO16:AP16"/>
    <mergeCell ref="AQ16:AR16"/>
    <mergeCell ref="AT16:AV16"/>
    <mergeCell ref="G17:L19"/>
    <mergeCell ref="M17:Q17"/>
    <mergeCell ref="S17:X21"/>
    <mergeCell ref="AB17:AC17"/>
    <mergeCell ref="M16:Q16"/>
    <mergeCell ref="Z16:AA16"/>
    <mergeCell ref="AB16:AC16"/>
    <mergeCell ref="AE16:AF16"/>
    <mergeCell ref="AG16:AH16"/>
    <mergeCell ref="BA10:BA13"/>
    <mergeCell ref="BA14:BA21"/>
    <mergeCell ref="BA22:BA29"/>
    <mergeCell ref="BA30:BA37"/>
    <mergeCell ref="BA38:BA45"/>
    <mergeCell ref="BA46:BA53"/>
    <mergeCell ref="D2:J2"/>
    <mergeCell ref="M3:AN3"/>
    <mergeCell ref="AO3:AW3"/>
    <mergeCell ref="B5:I5"/>
    <mergeCell ref="F9:X9"/>
    <mergeCell ref="B10:B13"/>
    <mergeCell ref="C10:F13"/>
    <mergeCell ref="G10:L13"/>
    <mergeCell ref="R10:R11"/>
    <mergeCell ref="S10:X11"/>
    <mergeCell ref="Y10:AC13"/>
    <mergeCell ref="AD10:AR11"/>
    <mergeCell ref="AS10:AW13"/>
    <mergeCell ref="R12:R13"/>
    <mergeCell ref="S12:X13"/>
    <mergeCell ref="AD12:AH13"/>
    <mergeCell ref="AI12:AM13"/>
    <mergeCell ref="AN12:AR13"/>
  </mergeCells>
  <phoneticPr fontId="1"/>
  <dataValidations count="4">
    <dataValidation type="list" allowBlank="1" showInputMessage="1" showErrorMessage="1" sqref="D2:J2" xr:uid="{9709CC89-4DCC-4DD4-BF53-5B3C5E792B26}">
      <formula1>"支援計画書,支援計画書（変更）,交付申請書,実績報告書"</formula1>
    </dataValidation>
    <dataValidation type="list" allowBlank="1" showInputMessage="1" showErrorMessage="1" sqref="M15:N15 M23:N23 M31:N31 M39:N39 M47:N47" xr:uid="{A0E705C8-4F87-4B1F-B4A8-7AB90591AAA1}">
      <formula1>"3,6"</formula1>
    </dataValidation>
    <dataValidation type="list" allowBlank="1" showInputMessage="1" showErrorMessage="1" sqref="AU15 AU23 AU31 AU39 AU47" xr:uid="{EEA1F736-32D3-4549-A857-8269E542D682}">
      <formula1>"10万円,20万円,その他"</formula1>
    </dataValidation>
    <dataValidation type="list" allowBlank="1" showInputMessage="1" showErrorMessage="1" sqref="AK31 C29 C21 AK23 AK21 AK15 AK29 AK37 C37 AK53 AK39 C45 AK47 C53 AK45" xr:uid="{842EB65B-4016-42D5-A5E3-B5736B0A3166}">
      <formula1>"✔,　"</formula1>
    </dataValidation>
  </dataValidations>
  <printOptions horizontalCentered="1"/>
  <pageMargins left="0.23622047244094491" right="0.23622047244094491" top="0.6692913385826772" bottom="0.19685039370078741" header="0.15748031496062992" footer="0.15748031496062992"/>
  <pageSetup paperSize="8" scale="83" orientation="landscape" cellComments="asDisplayed" r:id="rId1"/>
  <rowBreaks count="1" manualBreakCount="1">
    <brk id="8" min="1" max="5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46A9-CDDA-452B-B23E-0D778DEF02BE}">
  <sheetPr>
    <tabColor theme="4" tint="0.79998168889431442"/>
    <pageSetUpPr fitToPage="1"/>
  </sheetPr>
  <dimension ref="B2:AA108"/>
  <sheetViews>
    <sheetView zoomScale="130" zoomScaleNormal="130" workbookViewId="0">
      <selection activeCell="P17" sqref="P17:Q17"/>
    </sheetView>
  </sheetViews>
  <sheetFormatPr defaultRowHeight="13.5"/>
  <cols>
    <col min="1" max="1" width="1.5" customWidth="1"/>
    <col min="2" max="2" width="7.875" customWidth="1"/>
    <col min="3" max="3" width="10.25" bestFit="1" customWidth="1"/>
    <col min="4" max="4" width="7.75" customWidth="1"/>
    <col min="5" max="5" width="3.875" customWidth="1"/>
    <col min="6" max="6" width="8" customWidth="1"/>
    <col min="7" max="7" width="3.75" customWidth="1"/>
    <col min="8" max="8" width="7.25" customWidth="1"/>
    <col min="9" max="9" width="4.125" customWidth="1"/>
    <col min="10" max="10" width="7.375" customWidth="1"/>
    <col min="11" max="11" width="4.375" customWidth="1"/>
    <col min="12" max="12" width="7.5" customWidth="1"/>
    <col min="13" max="13" width="4.25" customWidth="1"/>
    <col min="14" max="14" width="6.875" customWidth="1"/>
    <col min="15" max="15" width="4.25" customWidth="1"/>
    <col min="16" max="16" width="6.75" customWidth="1"/>
    <col min="17" max="17" width="4.25" customWidth="1"/>
    <col min="18" max="18" width="7.375" customWidth="1"/>
    <col min="19" max="19" width="5.25" customWidth="1"/>
    <col min="20" max="20" width="6.875" customWidth="1"/>
    <col min="21" max="21" width="4.75" customWidth="1"/>
    <col min="22" max="22" width="7.625" customWidth="1"/>
    <col min="23" max="23" width="4.625" customWidth="1"/>
    <col min="24" max="24" width="7.375" customWidth="1"/>
    <col min="25" max="25" width="4.125" customWidth="1"/>
    <col min="26" max="26" width="7" customWidth="1"/>
    <col min="27" max="27" width="5.625" customWidth="1"/>
  </cols>
  <sheetData>
    <row r="2" spans="2:27">
      <c r="B2" s="80" t="s">
        <v>125</v>
      </c>
      <c r="D2" s="111"/>
      <c r="E2" s="111"/>
      <c r="F2" s="110"/>
      <c r="V2" s="460" t="s">
        <v>123</v>
      </c>
      <c r="W2" s="460"/>
      <c r="X2" s="460"/>
      <c r="Y2" s="460"/>
      <c r="Z2" s="460"/>
      <c r="AA2" s="460"/>
    </row>
    <row r="3" spans="2:27">
      <c r="B3" s="80"/>
      <c r="D3" s="111"/>
      <c r="E3" s="111"/>
      <c r="F3" s="110"/>
      <c r="V3" s="461" t="s">
        <v>126</v>
      </c>
      <c r="W3" s="461"/>
      <c r="X3" s="461"/>
      <c r="Y3" s="461"/>
      <c r="Z3" s="461"/>
      <c r="AA3" s="461"/>
    </row>
    <row r="4" spans="2:27">
      <c r="B4" s="80"/>
      <c r="D4" s="111"/>
      <c r="E4" s="111"/>
      <c r="F4" s="110"/>
      <c r="V4" s="131"/>
      <c r="W4" s="131"/>
      <c r="X4" s="131"/>
      <c r="Y4" s="131"/>
      <c r="Z4" s="131"/>
      <c r="AA4" s="131"/>
    </row>
    <row r="5" spans="2:27">
      <c r="B5" s="151" t="s">
        <v>131</v>
      </c>
      <c r="D5" s="111"/>
      <c r="E5" s="111"/>
      <c r="F5" s="110"/>
      <c r="V5" s="131"/>
      <c r="W5" s="131"/>
      <c r="X5" s="131"/>
      <c r="Y5" s="131"/>
      <c r="Z5" s="131"/>
      <c r="AA5" s="131"/>
    </row>
    <row r="6" spans="2:27" ht="17.25" customHeight="1">
      <c r="B6" s="151" t="s">
        <v>132</v>
      </c>
    </row>
    <row r="7" spans="2:27">
      <c r="B7" s="435"/>
      <c r="C7" s="114">
        <v>2024</v>
      </c>
      <c r="D7" s="132" t="s">
        <v>130</v>
      </c>
      <c r="E7" s="112"/>
      <c r="F7" s="112"/>
      <c r="G7" s="112"/>
      <c r="H7" s="112"/>
      <c r="I7" s="112"/>
      <c r="J7" s="112"/>
      <c r="K7" s="112"/>
      <c r="L7" s="112"/>
      <c r="M7" s="112"/>
      <c r="N7" s="112"/>
      <c r="O7" s="112"/>
      <c r="P7" s="112"/>
      <c r="Q7" s="112"/>
      <c r="R7" s="112"/>
      <c r="S7" s="112"/>
      <c r="T7" s="112"/>
      <c r="U7" s="113"/>
      <c r="V7" s="458">
        <f>C7+1</f>
        <v>2025</v>
      </c>
      <c r="W7" s="459"/>
      <c r="X7" s="112"/>
      <c r="Y7" s="112"/>
      <c r="Z7" s="112"/>
      <c r="AA7" s="113"/>
    </row>
    <row r="8" spans="2:27">
      <c r="B8" s="449"/>
      <c r="C8" s="123" t="s">
        <v>92</v>
      </c>
      <c r="D8" s="415" t="s">
        <v>79</v>
      </c>
      <c r="E8" s="416"/>
      <c r="F8" s="415" t="s">
        <v>80</v>
      </c>
      <c r="G8" s="416"/>
      <c r="H8" s="415" t="s">
        <v>81</v>
      </c>
      <c r="I8" s="416"/>
      <c r="J8" s="415" t="s">
        <v>82</v>
      </c>
      <c r="K8" s="416"/>
      <c r="L8" s="415" t="s">
        <v>83</v>
      </c>
      <c r="M8" s="416"/>
      <c r="N8" s="415" t="s">
        <v>84</v>
      </c>
      <c r="O8" s="416"/>
      <c r="P8" s="415" t="s">
        <v>85</v>
      </c>
      <c r="Q8" s="416"/>
      <c r="R8" s="415" t="s">
        <v>86</v>
      </c>
      <c r="S8" s="416"/>
      <c r="T8" s="415" t="s">
        <v>87</v>
      </c>
      <c r="U8" s="416"/>
      <c r="V8" s="415" t="s">
        <v>88</v>
      </c>
      <c r="W8" s="416"/>
      <c r="X8" s="415" t="s">
        <v>89</v>
      </c>
      <c r="Y8" s="416"/>
      <c r="Z8" s="415" t="s">
        <v>90</v>
      </c>
      <c r="AA8" s="416"/>
    </row>
    <row r="9" spans="2:27">
      <c r="B9" s="449"/>
      <c r="C9" s="124" t="s">
        <v>91</v>
      </c>
      <c r="D9" s="115">
        <f>C7+6</f>
        <v>2030</v>
      </c>
      <c r="E9" s="116" t="s">
        <v>90</v>
      </c>
      <c r="F9" s="115">
        <f>C7+6</f>
        <v>2030</v>
      </c>
      <c r="G9" s="116" t="s">
        <v>79</v>
      </c>
      <c r="H9" s="115">
        <f>C7+6</f>
        <v>2030</v>
      </c>
      <c r="I9" s="116" t="s">
        <v>114</v>
      </c>
      <c r="J9" s="115">
        <f>C7+6</f>
        <v>2030</v>
      </c>
      <c r="K9" s="116" t="s">
        <v>116</v>
      </c>
      <c r="L9" s="115">
        <f>C7+6</f>
        <v>2030</v>
      </c>
      <c r="M9" s="116" t="s">
        <v>117</v>
      </c>
      <c r="N9" s="115">
        <f>C7+6</f>
        <v>2030</v>
      </c>
      <c r="O9" s="116" t="s">
        <v>118</v>
      </c>
      <c r="P9" s="115">
        <f>C7+6</f>
        <v>2030</v>
      </c>
      <c r="Q9" s="116" t="s">
        <v>119</v>
      </c>
      <c r="R9" s="115">
        <f>C7+6</f>
        <v>2030</v>
      </c>
      <c r="S9" s="116" t="s">
        <v>120</v>
      </c>
      <c r="T9" s="115">
        <f>C7+6</f>
        <v>2030</v>
      </c>
      <c r="U9" s="117" t="s">
        <v>121</v>
      </c>
      <c r="V9" s="115">
        <f>C7+6</f>
        <v>2030</v>
      </c>
      <c r="W9" s="116" t="s">
        <v>122</v>
      </c>
      <c r="X9" s="115">
        <f>C7+7</f>
        <v>2031</v>
      </c>
      <c r="Y9" s="116" t="s">
        <v>88</v>
      </c>
      <c r="Z9" s="115">
        <f>C7+7</f>
        <v>2031</v>
      </c>
      <c r="AA9" s="122" t="s">
        <v>89</v>
      </c>
    </row>
    <row r="10" spans="2:27" ht="14.25" thickBot="1">
      <c r="B10" s="449"/>
      <c r="C10" s="125" t="s">
        <v>115</v>
      </c>
      <c r="D10" s="451">
        <f>D24+D38+D52+D66+D80+D94+D107</f>
        <v>600000</v>
      </c>
      <c r="E10" s="452"/>
      <c r="F10" s="451">
        <f>F24+F38+F52+F66+F80+F94+F107</f>
        <v>596000</v>
      </c>
      <c r="G10" s="452"/>
      <c r="H10" s="451">
        <f>H24+H38+H52+H66+H80+H94+H107</f>
        <v>600000</v>
      </c>
      <c r="I10" s="452"/>
      <c r="J10" s="451">
        <f>J24+J38+J52+J66+J80+J94+J107</f>
        <v>599000</v>
      </c>
      <c r="K10" s="452"/>
      <c r="L10" s="451">
        <f>L24+L38+L52+L66+L80+L94+L107</f>
        <v>598000</v>
      </c>
      <c r="M10" s="452"/>
      <c r="N10" s="451">
        <f>N24+N38+N52+N66+N80+N94+N107</f>
        <v>596000</v>
      </c>
      <c r="O10" s="452"/>
      <c r="P10" s="451">
        <f>P24+P38+P52+P66+P80+P94+P107</f>
        <v>598000</v>
      </c>
      <c r="Q10" s="452"/>
      <c r="R10" s="451">
        <f>R24+R38+R52+R66+R80+R94+R107</f>
        <v>596000</v>
      </c>
      <c r="S10" s="452"/>
      <c r="T10" s="451">
        <f>T24+T38+T52+T66+T80+T94+T107</f>
        <v>597000</v>
      </c>
      <c r="U10" s="452"/>
      <c r="V10" s="451">
        <f>V24+V38+V52+V66+V80+V94+V107</f>
        <v>598000</v>
      </c>
      <c r="W10" s="452"/>
      <c r="X10" s="451">
        <f>X24+X38+X52+X66+X80+X94+X107</f>
        <v>599000</v>
      </c>
      <c r="Y10" s="452"/>
      <c r="Z10" s="451">
        <f>Z24+Z38+Z52+Z66+Z80+Z94+Z107</f>
        <v>599000</v>
      </c>
      <c r="AA10" s="452"/>
    </row>
    <row r="11" spans="2:27" ht="14.25" thickBot="1">
      <c r="B11" s="118" t="s">
        <v>94</v>
      </c>
      <c r="C11" s="130" t="s">
        <v>102</v>
      </c>
      <c r="D11" s="417"/>
      <c r="E11" s="418"/>
      <c r="F11" s="434" t="s">
        <v>98</v>
      </c>
      <c r="G11" s="435"/>
      <c r="H11" s="441" t="s">
        <v>98</v>
      </c>
      <c r="I11" s="441"/>
      <c r="J11" s="441" t="s">
        <v>98</v>
      </c>
      <c r="K11" s="441"/>
      <c r="L11" s="441" t="s">
        <v>98</v>
      </c>
      <c r="M11" s="441"/>
      <c r="N11" s="441" t="s">
        <v>98</v>
      </c>
      <c r="O11" s="441"/>
      <c r="P11" s="441" t="s">
        <v>98</v>
      </c>
      <c r="Q11" s="441"/>
      <c r="R11" s="441" t="s">
        <v>98</v>
      </c>
      <c r="S11" s="441"/>
      <c r="T11" s="441" t="s">
        <v>98</v>
      </c>
      <c r="U11" s="441"/>
      <c r="V11" s="441" t="s">
        <v>98</v>
      </c>
      <c r="W11" s="441"/>
      <c r="X11" s="441" t="s">
        <v>98</v>
      </c>
      <c r="Y11" s="441"/>
      <c r="Z11" s="441" t="s">
        <v>98</v>
      </c>
      <c r="AA11" s="441"/>
    </row>
    <row r="12" spans="2:27" ht="14.25" thickBot="1">
      <c r="B12" s="119">
        <f>C7</f>
        <v>2024</v>
      </c>
      <c r="C12" s="128" t="s">
        <v>103</v>
      </c>
      <c r="D12" s="419">
        <f>D11</f>
        <v>0</v>
      </c>
      <c r="E12" s="420"/>
      <c r="F12" s="436"/>
      <c r="G12" s="437"/>
      <c r="H12" s="442" t="s">
        <v>98</v>
      </c>
      <c r="I12" s="443"/>
      <c r="J12" s="450" t="s">
        <v>98</v>
      </c>
      <c r="K12" s="450"/>
      <c r="L12" s="450" t="s">
        <v>98</v>
      </c>
      <c r="M12" s="450"/>
      <c r="N12" s="450" t="s">
        <v>98</v>
      </c>
      <c r="O12" s="450"/>
      <c r="P12" s="450" t="s">
        <v>98</v>
      </c>
      <c r="Q12" s="450"/>
      <c r="R12" s="450" t="s">
        <v>98</v>
      </c>
      <c r="S12" s="450"/>
      <c r="T12" s="450" t="s">
        <v>98</v>
      </c>
      <c r="U12" s="450"/>
      <c r="V12" s="450" t="s">
        <v>98</v>
      </c>
      <c r="W12" s="450"/>
      <c r="X12" s="450" t="s">
        <v>98</v>
      </c>
      <c r="Y12" s="450"/>
      <c r="Z12" s="450" t="s">
        <v>98</v>
      </c>
      <c r="AA12" s="450"/>
    </row>
    <row r="13" spans="2:27" ht="14.25" thickBot="1">
      <c r="B13" s="126"/>
      <c r="C13" s="128" t="s">
        <v>104</v>
      </c>
      <c r="D13" s="414">
        <f>D11</f>
        <v>0</v>
      </c>
      <c r="E13" s="414"/>
      <c r="F13" s="438">
        <f>F12</f>
        <v>0</v>
      </c>
      <c r="G13" s="439"/>
      <c r="H13" s="436"/>
      <c r="I13" s="437"/>
      <c r="J13" s="442" t="s">
        <v>98</v>
      </c>
      <c r="K13" s="443"/>
      <c r="L13" s="450" t="s">
        <v>98</v>
      </c>
      <c r="M13" s="450"/>
      <c r="N13" s="450" t="s">
        <v>98</v>
      </c>
      <c r="O13" s="450"/>
      <c r="P13" s="450" t="s">
        <v>98</v>
      </c>
      <c r="Q13" s="450"/>
      <c r="R13" s="450" t="s">
        <v>98</v>
      </c>
      <c r="S13" s="450"/>
      <c r="T13" s="450" t="s">
        <v>98</v>
      </c>
      <c r="U13" s="450"/>
      <c r="V13" s="450" t="s">
        <v>98</v>
      </c>
      <c r="W13" s="450"/>
      <c r="X13" s="450" t="s">
        <v>98</v>
      </c>
      <c r="Y13" s="450"/>
      <c r="Z13" s="450" t="s">
        <v>98</v>
      </c>
      <c r="AA13" s="450"/>
    </row>
    <row r="14" spans="2:27" ht="14.25" thickBot="1">
      <c r="B14" s="136"/>
      <c r="C14" s="128" t="s">
        <v>105</v>
      </c>
      <c r="D14" s="414">
        <f>D11</f>
        <v>0</v>
      </c>
      <c r="E14" s="414"/>
      <c r="F14" s="411">
        <f>F12</f>
        <v>0</v>
      </c>
      <c r="G14" s="411"/>
      <c r="H14" s="438">
        <f>H13</f>
        <v>0</v>
      </c>
      <c r="I14" s="439"/>
      <c r="J14" s="436"/>
      <c r="K14" s="437"/>
      <c r="L14" s="442" t="s">
        <v>98</v>
      </c>
      <c r="M14" s="443"/>
      <c r="N14" s="450" t="s">
        <v>98</v>
      </c>
      <c r="O14" s="450"/>
      <c r="P14" s="450" t="s">
        <v>98</v>
      </c>
      <c r="Q14" s="450"/>
      <c r="R14" s="450" t="s">
        <v>98</v>
      </c>
      <c r="S14" s="450"/>
      <c r="T14" s="450" t="s">
        <v>98</v>
      </c>
      <c r="U14" s="450"/>
      <c r="V14" s="450" t="s">
        <v>98</v>
      </c>
      <c r="W14" s="450"/>
      <c r="X14" s="450" t="s">
        <v>98</v>
      </c>
      <c r="Y14" s="450"/>
      <c r="Z14" s="450" t="s">
        <v>98</v>
      </c>
      <c r="AA14" s="450"/>
    </row>
    <row r="15" spans="2:27" ht="14.25" thickBot="1">
      <c r="B15" s="136"/>
      <c r="C15" s="128" t="s">
        <v>106</v>
      </c>
      <c r="D15" s="414">
        <f>D11</f>
        <v>0</v>
      </c>
      <c r="E15" s="414"/>
      <c r="F15" s="411">
        <f>F12</f>
        <v>0</v>
      </c>
      <c r="G15" s="411"/>
      <c r="H15" s="411">
        <f>H13</f>
        <v>0</v>
      </c>
      <c r="I15" s="411"/>
      <c r="J15" s="438">
        <f>J14</f>
        <v>0</v>
      </c>
      <c r="K15" s="439"/>
      <c r="L15" s="453"/>
      <c r="M15" s="454"/>
      <c r="N15" s="442" t="s">
        <v>98</v>
      </c>
      <c r="O15" s="443"/>
      <c r="P15" s="450" t="s">
        <v>98</v>
      </c>
      <c r="Q15" s="450"/>
      <c r="R15" s="450" t="s">
        <v>98</v>
      </c>
      <c r="S15" s="450"/>
      <c r="T15" s="450" t="s">
        <v>98</v>
      </c>
      <c r="U15" s="450"/>
      <c r="V15" s="450" t="s">
        <v>98</v>
      </c>
      <c r="W15" s="450"/>
      <c r="X15" s="450" t="s">
        <v>98</v>
      </c>
      <c r="Y15" s="450"/>
      <c r="Z15" s="450" t="s">
        <v>98</v>
      </c>
      <c r="AA15" s="450"/>
    </row>
    <row r="16" spans="2:27" ht="14.25" thickBot="1">
      <c r="B16" s="136"/>
      <c r="C16" s="128" t="s">
        <v>107</v>
      </c>
      <c r="D16" s="414">
        <f>D11</f>
        <v>0</v>
      </c>
      <c r="E16" s="414"/>
      <c r="F16" s="411">
        <f>F12</f>
        <v>0</v>
      </c>
      <c r="G16" s="411"/>
      <c r="H16" s="411">
        <f>H13</f>
        <v>0</v>
      </c>
      <c r="I16" s="411"/>
      <c r="J16" s="411">
        <f>J14</f>
        <v>0</v>
      </c>
      <c r="K16" s="411"/>
      <c r="L16" s="438">
        <f>L15</f>
        <v>0</v>
      </c>
      <c r="M16" s="439"/>
      <c r="N16" s="453"/>
      <c r="O16" s="454"/>
      <c r="P16" s="442" t="s">
        <v>98</v>
      </c>
      <c r="Q16" s="443"/>
      <c r="R16" s="450" t="s">
        <v>98</v>
      </c>
      <c r="S16" s="450"/>
      <c r="T16" s="450" t="s">
        <v>98</v>
      </c>
      <c r="U16" s="450"/>
      <c r="V16" s="450" t="s">
        <v>98</v>
      </c>
      <c r="W16" s="450"/>
      <c r="X16" s="450" t="s">
        <v>98</v>
      </c>
      <c r="Y16" s="450"/>
      <c r="Z16" s="450" t="s">
        <v>98</v>
      </c>
      <c r="AA16" s="450"/>
    </row>
    <row r="17" spans="2:27" ht="14.25" thickBot="1">
      <c r="B17" s="136"/>
      <c r="C17" s="128" t="s">
        <v>108</v>
      </c>
      <c r="D17" s="414">
        <f>D11</f>
        <v>0</v>
      </c>
      <c r="E17" s="414"/>
      <c r="F17" s="411">
        <f>F12</f>
        <v>0</v>
      </c>
      <c r="G17" s="411"/>
      <c r="H17" s="411">
        <f>H13</f>
        <v>0</v>
      </c>
      <c r="I17" s="411"/>
      <c r="J17" s="411">
        <f>J14</f>
        <v>0</v>
      </c>
      <c r="K17" s="411"/>
      <c r="L17" s="411">
        <f>L15</f>
        <v>0</v>
      </c>
      <c r="M17" s="411"/>
      <c r="N17" s="438">
        <f>N16</f>
        <v>0</v>
      </c>
      <c r="O17" s="439"/>
      <c r="P17" s="453"/>
      <c r="Q17" s="454"/>
      <c r="R17" s="442" t="s">
        <v>98</v>
      </c>
      <c r="S17" s="443"/>
      <c r="T17" s="450" t="s">
        <v>98</v>
      </c>
      <c r="U17" s="450"/>
      <c r="V17" s="450" t="s">
        <v>98</v>
      </c>
      <c r="W17" s="450"/>
      <c r="X17" s="450" t="s">
        <v>98</v>
      </c>
      <c r="Y17" s="450"/>
      <c r="Z17" s="450" t="s">
        <v>98</v>
      </c>
      <c r="AA17" s="450"/>
    </row>
    <row r="18" spans="2:27" ht="14.25" thickBot="1">
      <c r="B18" s="136"/>
      <c r="C18" s="128" t="s">
        <v>109</v>
      </c>
      <c r="D18" s="414">
        <f>D11</f>
        <v>0</v>
      </c>
      <c r="E18" s="414"/>
      <c r="F18" s="411">
        <f>F12</f>
        <v>0</v>
      </c>
      <c r="G18" s="411"/>
      <c r="H18" s="411">
        <f>H13</f>
        <v>0</v>
      </c>
      <c r="I18" s="411"/>
      <c r="J18" s="411">
        <f>J14</f>
        <v>0</v>
      </c>
      <c r="K18" s="411"/>
      <c r="L18" s="411">
        <f>L15</f>
        <v>0</v>
      </c>
      <c r="M18" s="411"/>
      <c r="N18" s="411">
        <f>N16</f>
        <v>0</v>
      </c>
      <c r="O18" s="411"/>
      <c r="P18" s="438">
        <f>P17</f>
        <v>0</v>
      </c>
      <c r="Q18" s="439"/>
      <c r="R18" s="453"/>
      <c r="S18" s="454"/>
      <c r="T18" s="442" t="s">
        <v>98</v>
      </c>
      <c r="U18" s="443"/>
      <c r="V18" s="450" t="s">
        <v>98</v>
      </c>
      <c r="W18" s="450"/>
      <c r="X18" s="450" t="s">
        <v>98</v>
      </c>
      <c r="Y18" s="450"/>
      <c r="Z18" s="450" t="s">
        <v>98</v>
      </c>
      <c r="AA18" s="450"/>
    </row>
    <row r="19" spans="2:27" ht="14.25" thickBot="1">
      <c r="B19" s="136"/>
      <c r="C19" s="128" t="s">
        <v>110</v>
      </c>
      <c r="D19" s="414">
        <f>D11</f>
        <v>0</v>
      </c>
      <c r="E19" s="414"/>
      <c r="F19" s="411">
        <f>F12</f>
        <v>0</v>
      </c>
      <c r="G19" s="411"/>
      <c r="H19" s="411">
        <f>H13</f>
        <v>0</v>
      </c>
      <c r="I19" s="411"/>
      <c r="J19" s="411">
        <f>J14</f>
        <v>0</v>
      </c>
      <c r="K19" s="411"/>
      <c r="L19" s="411">
        <f>L15</f>
        <v>0</v>
      </c>
      <c r="M19" s="411"/>
      <c r="N19" s="411">
        <f>N16</f>
        <v>0</v>
      </c>
      <c r="O19" s="411"/>
      <c r="P19" s="411">
        <f>P17</f>
        <v>0</v>
      </c>
      <c r="Q19" s="411"/>
      <c r="R19" s="438">
        <f>R18</f>
        <v>0</v>
      </c>
      <c r="S19" s="439"/>
      <c r="T19" s="453"/>
      <c r="U19" s="454"/>
      <c r="V19" s="442" t="s">
        <v>98</v>
      </c>
      <c r="W19" s="443"/>
      <c r="X19" s="450" t="s">
        <v>98</v>
      </c>
      <c r="Y19" s="450"/>
      <c r="Z19" s="450" t="s">
        <v>98</v>
      </c>
      <c r="AA19" s="450"/>
    </row>
    <row r="20" spans="2:27" ht="14.25" thickBot="1">
      <c r="B20" s="136"/>
      <c r="C20" s="128" t="s">
        <v>111</v>
      </c>
      <c r="D20" s="414">
        <f>D11</f>
        <v>0</v>
      </c>
      <c r="E20" s="414"/>
      <c r="F20" s="411">
        <f>F12</f>
        <v>0</v>
      </c>
      <c r="G20" s="411"/>
      <c r="H20" s="411">
        <f>H13</f>
        <v>0</v>
      </c>
      <c r="I20" s="411"/>
      <c r="J20" s="411">
        <f>J14</f>
        <v>0</v>
      </c>
      <c r="K20" s="411"/>
      <c r="L20" s="411">
        <f>L15</f>
        <v>0</v>
      </c>
      <c r="M20" s="411"/>
      <c r="N20" s="411">
        <f>N16</f>
        <v>0</v>
      </c>
      <c r="O20" s="411"/>
      <c r="P20" s="411">
        <f>P17</f>
        <v>0</v>
      </c>
      <c r="Q20" s="411"/>
      <c r="R20" s="411">
        <f>R18</f>
        <v>0</v>
      </c>
      <c r="S20" s="411"/>
      <c r="T20" s="438">
        <f>T19</f>
        <v>0</v>
      </c>
      <c r="U20" s="439"/>
      <c r="V20" s="453"/>
      <c r="W20" s="454"/>
      <c r="X20" s="442" t="s">
        <v>98</v>
      </c>
      <c r="Y20" s="443"/>
      <c r="Z20" s="450" t="s">
        <v>98</v>
      </c>
      <c r="AA20" s="450"/>
    </row>
    <row r="21" spans="2:27" ht="14.25" thickBot="1">
      <c r="B21" s="136"/>
      <c r="C21" s="128" t="s">
        <v>112</v>
      </c>
      <c r="D21" s="414">
        <f>D11</f>
        <v>0</v>
      </c>
      <c r="E21" s="414"/>
      <c r="F21" s="411">
        <f>F12</f>
        <v>0</v>
      </c>
      <c r="G21" s="411"/>
      <c r="H21" s="411">
        <f>H13</f>
        <v>0</v>
      </c>
      <c r="I21" s="411"/>
      <c r="J21" s="411">
        <f>J14</f>
        <v>0</v>
      </c>
      <c r="K21" s="411"/>
      <c r="L21" s="411">
        <f>L15</f>
        <v>0</v>
      </c>
      <c r="M21" s="411"/>
      <c r="N21" s="411">
        <f>N16</f>
        <v>0</v>
      </c>
      <c r="O21" s="411"/>
      <c r="P21" s="411">
        <f>P17</f>
        <v>0</v>
      </c>
      <c r="Q21" s="411"/>
      <c r="R21" s="411">
        <f>R18</f>
        <v>0</v>
      </c>
      <c r="S21" s="411"/>
      <c r="T21" s="411">
        <f>T19</f>
        <v>0</v>
      </c>
      <c r="U21" s="411"/>
      <c r="V21" s="438">
        <f>V20</f>
        <v>0</v>
      </c>
      <c r="W21" s="439"/>
      <c r="X21" s="453"/>
      <c r="Y21" s="454"/>
      <c r="Z21" s="442" t="s">
        <v>98</v>
      </c>
      <c r="AA21" s="443"/>
    </row>
    <row r="22" spans="2:27" ht="14.25" thickBot="1">
      <c r="B22" s="136"/>
      <c r="C22" s="129" t="s">
        <v>113</v>
      </c>
      <c r="D22" s="425">
        <f>D11</f>
        <v>0</v>
      </c>
      <c r="E22" s="425"/>
      <c r="F22" s="412">
        <f>F12</f>
        <v>0</v>
      </c>
      <c r="G22" s="412"/>
      <c r="H22" s="412">
        <f>H13</f>
        <v>0</v>
      </c>
      <c r="I22" s="412"/>
      <c r="J22" s="412">
        <f>J14</f>
        <v>0</v>
      </c>
      <c r="K22" s="412"/>
      <c r="L22" s="412">
        <f>L15</f>
        <v>0</v>
      </c>
      <c r="M22" s="412"/>
      <c r="N22" s="412">
        <f>N16</f>
        <v>0</v>
      </c>
      <c r="O22" s="412"/>
      <c r="P22" s="412">
        <f>P17</f>
        <v>0</v>
      </c>
      <c r="Q22" s="412"/>
      <c r="R22" s="412">
        <f>R18</f>
        <v>0</v>
      </c>
      <c r="S22" s="412"/>
      <c r="T22" s="412">
        <f>T19</f>
        <v>0</v>
      </c>
      <c r="U22" s="412"/>
      <c r="V22" s="412">
        <f>V20</f>
        <v>0</v>
      </c>
      <c r="W22" s="412"/>
      <c r="X22" s="456">
        <f>X21</f>
        <v>0</v>
      </c>
      <c r="Y22" s="457"/>
      <c r="Z22" s="453"/>
      <c r="AA22" s="454"/>
    </row>
    <row r="23" spans="2:27">
      <c r="B23" s="133"/>
      <c r="C23" s="135" t="s">
        <v>127</v>
      </c>
      <c r="D23" s="409">
        <f>D11+D12+D13+D14+D15+D16+D17+D18+D19+D20+D21+D22</f>
        <v>0</v>
      </c>
      <c r="E23" s="410"/>
      <c r="F23" s="409">
        <f>F12+F13+F14+F15+F16+F17+F18+F19+F20+F21+F22</f>
        <v>0</v>
      </c>
      <c r="G23" s="410"/>
      <c r="H23" s="409">
        <f>H13+H14+H15+H16+H17+H18+H19+H20+H21+H22</f>
        <v>0</v>
      </c>
      <c r="I23" s="410"/>
      <c r="J23" s="409">
        <f>J14+J15+J16+J17+J18+J19+J20+J21+J22</f>
        <v>0</v>
      </c>
      <c r="K23" s="410"/>
      <c r="L23" s="409">
        <f>L15+L16+L17+L18+L19+L20+L21+L22</f>
        <v>0</v>
      </c>
      <c r="M23" s="410"/>
      <c r="N23" s="409">
        <f>N16+N17+N18+N19+N20+N21+N22</f>
        <v>0</v>
      </c>
      <c r="O23" s="410"/>
      <c r="P23" s="409">
        <f>P17+P18+P19+P20+P21+P22</f>
        <v>0</v>
      </c>
      <c r="Q23" s="410"/>
      <c r="R23" s="409">
        <f>R18+R19+R20+R21+R22</f>
        <v>0</v>
      </c>
      <c r="S23" s="410"/>
      <c r="T23" s="409">
        <f>T19+T20+T21+T22</f>
        <v>0</v>
      </c>
      <c r="U23" s="410"/>
      <c r="V23" s="409">
        <f>V20+V21+V22</f>
        <v>0</v>
      </c>
      <c r="W23" s="410"/>
      <c r="X23" s="409">
        <f>X21+X22</f>
        <v>0</v>
      </c>
      <c r="Y23" s="410"/>
      <c r="Z23" s="409">
        <f>Z22</f>
        <v>0</v>
      </c>
      <c r="AA23" s="410"/>
    </row>
    <row r="24" spans="2:27">
      <c r="B24" s="134"/>
      <c r="C24" s="137" t="s">
        <v>128</v>
      </c>
      <c r="D24" s="409">
        <f>ROUNDDOWN(D23/2,-3)</f>
        <v>0</v>
      </c>
      <c r="E24" s="410"/>
      <c r="F24" s="409">
        <f>ROUNDDOWN(F23/2,-3)</f>
        <v>0</v>
      </c>
      <c r="G24" s="410"/>
      <c r="H24" s="409">
        <f>ROUNDDOWN(H23/2,-3)</f>
        <v>0</v>
      </c>
      <c r="I24" s="410"/>
      <c r="J24" s="409">
        <f>ROUNDDOWN(J23/2,-3)</f>
        <v>0</v>
      </c>
      <c r="K24" s="410"/>
      <c r="L24" s="409">
        <f>ROUNDDOWN(L23/2,-3)</f>
        <v>0</v>
      </c>
      <c r="M24" s="410"/>
      <c r="N24" s="409">
        <f>ROUNDDOWN(N23/2,-3)</f>
        <v>0</v>
      </c>
      <c r="O24" s="410"/>
      <c r="P24" s="409">
        <f>ROUNDDOWN(P23/2,-3)</f>
        <v>0</v>
      </c>
      <c r="Q24" s="410"/>
      <c r="R24" s="409">
        <f>ROUNDDOWN(R23/2,-3)</f>
        <v>0</v>
      </c>
      <c r="S24" s="410"/>
      <c r="T24" s="409">
        <f>ROUNDDOWN(T23/2,-3)</f>
        <v>0</v>
      </c>
      <c r="U24" s="410"/>
      <c r="V24" s="409">
        <f>ROUNDDOWN(V23/2,-3)</f>
        <v>0</v>
      </c>
      <c r="W24" s="410"/>
      <c r="X24" s="409">
        <f>ROUNDDOWN(X23/2,-3)</f>
        <v>0</v>
      </c>
      <c r="Y24" s="410"/>
      <c r="Z24" s="409">
        <f>ROUNDDOWN(Z23/2,-3)</f>
        <v>0</v>
      </c>
      <c r="AA24" s="410"/>
    </row>
    <row r="25" spans="2:27">
      <c r="B25" s="118" t="s">
        <v>93</v>
      </c>
      <c r="C25" s="127" t="s">
        <v>102</v>
      </c>
      <c r="D25" s="426">
        <f>D11</f>
        <v>0</v>
      </c>
      <c r="E25" s="426"/>
      <c r="F25" s="413">
        <f>F12</f>
        <v>0</v>
      </c>
      <c r="G25" s="413"/>
      <c r="H25" s="413">
        <f>H13</f>
        <v>0</v>
      </c>
      <c r="I25" s="413"/>
      <c r="J25" s="413">
        <f>J14</f>
        <v>0</v>
      </c>
      <c r="K25" s="413"/>
      <c r="L25" s="413">
        <f>L15</f>
        <v>0</v>
      </c>
      <c r="M25" s="413"/>
      <c r="N25" s="413">
        <f>N16</f>
        <v>0</v>
      </c>
      <c r="O25" s="413"/>
      <c r="P25" s="413">
        <f>P17</f>
        <v>0</v>
      </c>
      <c r="Q25" s="413"/>
      <c r="R25" s="413">
        <f>R18</f>
        <v>0</v>
      </c>
      <c r="S25" s="413"/>
      <c r="T25" s="413">
        <f>T19</f>
        <v>0</v>
      </c>
      <c r="U25" s="413"/>
      <c r="V25" s="413">
        <f>V20</f>
        <v>0</v>
      </c>
      <c r="W25" s="413"/>
      <c r="X25" s="413">
        <f>X21</f>
        <v>0</v>
      </c>
      <c r="Y25" s="413"/>
      <c r="Z25" s="438">
        <f>Z22</f>
        <v>0</v>
      </c>
      <c r="AA25" s="438"/>
    </row>
    <row r="26" spans="2:27">
      <c r="B26" s="119">
        <f>B12+1</f>
        <v>2025</v>
      </c>
      <c r="C26" s="128" t="s">
        <v>103</v>
      </c>
      <c r="D26" s="424">
        <f>D11</f>
        <v>0</v>
      </c>
      <c r="E26" s="424"/>
      <c r="F26" s="411">
        <f>F12</f>
        <v>0</v>
      </c>
      <c r="G26" s="411"/>
      <c r="H26" s="411">
        <f>H13</f>
        <v>0</v>
      </c>
      <c r="I26" s="411"/>
      <c r="J26" s="411">
        <f>J14</f>
        <v>0</v>
      </c>
      <c r="K26" s="411"/>
      <c r="L26" s="411">
        <f>L15</f>
        <v>0</v>
      </c>
      <c r="M26" s="411"/>
      <c r="N26" s="411">
        <f>N16</f>
        <v>0</v>
      </c>
      <c r="O26" s="411"/>
      <c r="P26" s="411">
        <f>P17</f>
        <v>0</v>
      </c>
      <c r="Q26" s="411"/>
      <c r="R26" s="411">
        <f>R18</f>
        <v>0</v>
      </c>
      <c r="S26" s="411"/>
      <c r="T26" s="411">
        <f>T19</f>
        <v>0</v>
      </c>
      <c r="U26" s="411"/>
      <c r="V26" s="411">
        <f>V20</f>
        <v>0</v>
      </c>
      <c r="W26" s="411"/>
      <c r="X26" s="411">
        <f>X21</f>
        <v>0</v>
      </c>
      <c r="Y26" s="411"/>
      <c r="Z26" s="411">
        <f>Z22</f>
        <v>0</v>
      </c>
      <c r="AA26" s="411"/>
    </row>
    <row r="27" spans="2:27">
      <c r="B27" s="126"/>
      <c r="C27" s="128" t="s">
        <v>104</v>
      </c>
      <c r="D27" s="424">
        <f>D11</f>
        <v>0</v>
      </c>
      <c r="E27" s="424"/>
      <c r="F27" s="411">
        <f>F12</f>
        <v>0</v>
      </c>
      <c r="G27" s="411"/>
      <c r="H27" s="411">
        <f>H13</f>
        <v>0</v>
      </c>
      <c r="I27" s="411"/>
      <c r="J27" s="411">
        <f>J14</f>
        <v>0</v>
      </c>
      <c r="K27" s="411"/>
      <c r="L27" s="411">
        <f>L15</f>
        <v>0</v>
      </c>
      <c r="M27" s="411"/>
      <c r="N27" s="411">
        <f>N16</f>
        <v>0</v>
      </c>
      <c r="O27" s="411"/>
      <c r="P27" s="411">
        <f>P17</f>
        <v>0</v>
      </c>
      <c r="Q27" s="411"/>
      <c r="R27" s="411">
        <f>R18</f>
        <v>0</v>
      </c>
      <c r="S27" s="411"/>
      <c r="T27" s="411">
        <f>T19</f>
        <v>0</v>
      </c>
      <c r="U27" s="411"/>
      <c r="V27" s="411">
        <f>V20</f>
        <v>0</v>
      </c>
      <c r="W27" s="411"/>
      <c r="X27" s="411">
        <f>X21</f>
        <v>0</v>
      </c>
      <c r="Y27" s="411"/>
      <c r="Z27" s="411">
        <f>Z22</f>
        <v>0</v>
      </c>
      <c r="AA27" s="411"/>
    </row>
    <row r="28" spans="2:27">
      <c r="B28" s="136"/>
      <c r="C28" s="128" t="s">
        <v>105</v>
      </c>
      <c r="D28" s="424">
        <f>D11</f>
        <v>0</v>
      </c>
      <c r="E28" s="424"/>
      <c r="F28" s="411">
        <f>F12</f>
        <v>0</v>
      </c>
      <c r="G28" s="411"/>
      <c r="H28" s="411">
        <f>H13</f>
        <v>0</v>
      </c>
      <c r="I28" s="411"/>
      <c r="J28" s="411">
        <f>J14</f>
        <v>0</v>
      </c>
      <c r="K28" s="411"/>
      <c r="L28" s="411">
        <f>L15</f>
        <v>0</v>
      </c>
      <c r="M28" s="411"/>
      <c r="N28" s="411">
        <f>N16</f>
        <v>0</v>
      </c>
      <c r="O28" s="411"/>
      <c r="P28" s="411">
        <f>P17</f>
        <v>0</v>
      </c>
      <c r="Q28" s="411"/>
      <c r="R28" s="411">
        <f>R18</f>
        <v>0</v>
      </c>
      <c r="S28" s="411"/>
      <c r="T28" s="411">
        <f>T19</f>
        <v>0</v>
      </c>
      <c r="U28" s="411"/>
      <c r="V28" s="411">
        <f>V20</f>
        <v>0</v>
      </c>
      <c r="W28" s="411"/>
      <c r="X28" s="411">
        <f>X21</f>
        <v>0</v>
      </c>
      <c r="Y28" s="411"/>
      <c r="Z28" s="411">
        <f>Z22</f>
        <v>0</v>
      </c>
      <c r="AA28" s="411"/>
    </row>
    <row r="29" spans="2:27">
      <c r="B29" s="136"/>
      <c r="C29" s="128" t="s">
        <v>106</v>
      </c>
      <c r="D29" s="424">
        <f>D11</f>
        <v>0</v>
      </c>
      <c r="E29" s="424"/>
      <c r="F29" s="411">
        <f>F12</f>
        <v>0</v>
      </c>
      <c r="G29" s="411"/>
      <c r="H29" s="411">
        <f>H13</f>
        <v>0</v>
      </c>
      <c r="I29" s="411"/>
      <c r="J29" s="411">
        <f>J14</f>
        <v>0</v>
      </c>
      <c r="K29" s="411"/>
      <c r="L29" s="411">
        <f>L15</f>
        <v>0</v>
      </c>
      <c r="M29" s="411"/>
      <c r="N29" s="411">
        <f>N16</f>
        <v>0</v>
      </c>
      <c r="O29" s="411"/>
      <c r="P29" s="411">
        <f>P17</f>
        <v>0</v>
      </c>
      <c r="Q29" s="411"/>
      <c r="R29" s="411">
        <f>R18</f>
        <v>0</v>
      </c>
      <c r="S29" s="411"/>
      <c r="T29" s="411">
        <f>T19</f>
        <v>0</v>
      </c>
      <c r="U29" s="411"/>
      <c r="V29" s="411">
        <f>V20</f>
        <v>0</v>
      </c>
      <c r="W29" s="411"/>
      <c r="X29" s="411">
        <f>X21</f>
        <v>0</v>
      </c>
      <c r="Y29" s="411"/>
      <c r="Z29" s="411">
        <f>Z22</f>
        <v>0</v>
      </c>
      <c r="AA29" s="411"/>
    </row>
    <row r="30" spans="2:27">
      <c r="B30" s="136"/>
      <c r="C30" s="128" t="s">
        <v>107</v>
      </c>
      <c r="D30" s="424">
        <f>D11</f>
        <v>0</v>
      </c>
      <c r="E30" s="424"/>
      <c r="F30" s="411">
        <f>F12</f>
        <v>0</v>
      </c>
      <c r="G30" s="411"/>
      <c r="H30" s="411">
        <f>H13</f>
        <v>0</v>
      </c>
      <c r="I30" s="411"/>
      <c r="J30" s="411">
        <f>J14</f>
        <v>0</v>
      </c>
      <c r="K30" s="411"/>
      <c r="L30" s="411">
        <f>L15</f>
        <v>0</v>
      </c>
      <c r="M30" s="411"/>
      <c r="N30" s="411">
        <f>N16</f>
        <v>0</v>
      </c>
      <c r="O30" s="411"/>
      <c r="P30" s="411">
        <f>P17</f>
        <v>0</v>
      </c>
      <c r="Q30" s="411"/>
      <c r="R30" s="411">
        <f>R18</f>
        <v>0</v>
      </c>
      <c r="S30" s="411"/>
      <c r="T30" s="411">
        <f>T19</f>
        <v>0</v>
      </c>
      <c r="U30" s="411"/>
      <c r="V30" s="411">
        <f>V20</f>
        <v>0</v>
      </c>
      <c r="W30" s="411"/>
      <c r="X30" s="411">
        <f>X21</f>
        <v>0</v>
      </c>
      <c r="Y30" s="411"/>
      <c r="Z30" s="411">
        <f>Z22</f>
        <v>0</v>
      </c>
      <c r="AA30" s="411"/>
    </row>
    <row r="31" spans="2:27">
      <c r="B31" s="136"/>
      <c r="C31" s="128" t="s">
        <v>108</v>
      </c>
      <c r="D31" s="424">
        <f>D11</f>
        <v>0</v>
      </c>
      <c r="E31" s="424"/>
      <c r="F31" s="411">
        <f>F12</f>
        <v>0</v>
      </c>
      <c r="G31" s="411"/>
      <c r="H31" s="411">
        <f>H13</f>
        <v>0</v>
      </c>
      <c r="I31" s="411"/>
      <c r="J31" s="411">
        <f>J14</f>
        <v>0</v>
      </c>
      <c r="K31" s="411"/>
      <c r="L31" s="411">
        <f>L15</f>
        <v>0</v>
      </c>
      <c r="M31" s="411"/>
      <c r="N31" s="411">
        <f>N16</f>
        <v>0</v>
      </c>
      <c r="O31" s="411"/>
      <c r="P31" s="411">
        <f>P17</f>
        <v>0</v>
      </c>
      <c r="Q31" s="411"/>
      <c r="R31" s="411">
        <f>R18</f>
        <v>0</v>
      </c>
      <c r="S31" s="411"/>
      <c r="T31" s="411">
        <f>T19</f>
        <v>0</v>
      </c>
      <c r="U31" s="411"/>
      <c r="V31" s="411">
        <f>V20</f>
        <v>0</v>
      </c>
      <c r="W31" s="411"/>
      <c r="X31" s="411">
        <f>X21</f>
        <v>0</v>
      </c>
      <c r="Y31" s="411"/>
      <c r="Z31" s="411">
        <f>Z22</f>
        <v>0</v>
      </c>
      <c r="AA31" s="411"/>
    </row>
    <row r="32" spans="2:27">
      <c r="B32" s="136"/>
      <c r="C32" s="128" t="s">
        <v>109</v>
      </c>
      <c r="D32" s="424">
        <f>D11</f>
        <v>0</v>
      </c>
      <c r="E32" s="424"/>
      <c r="F32" s="411">
        <f>F12</f>
        <v>0</v>
      </c>
      <c r="G32" s="411"/>
      <c r="H32" s="411">
        <f>H13</f>
        <v>0</v>
      </c>
      <c r="I32" s="411"/>
      <c r="J32" s="411">
        <f>J14</f>
        <v>0</v>
      </c>
      <c r="K32" s="411"/>
      <c r="L32" s="411">
        <f>L15</f>
        <v>0</v>
      </c>
      <c r="M32" s="411"/>
      <c r="N32" s="411">
        <f>N16</f>
        <v>0</v>
      </c>
      <c r="O32" s="411"/>
      <c r="P32" s="411">
        <f>P17</f>
        <v>0</v>
      </c>
      <c r="Q32" s="411"/>
      <c r="R32" s="411">
        <f>R18</f>
        <v>0</v>
      </c>
      <c r="S32" s="411"/>
      <c r="T32" s="411">
        <f>T19</f>
        <v>0</v>
      </c>
      <c r="U32" s="411"/>
      <c r="V32" s="411">
        <f>V20</f>
        <v>0</v>
      </c>
      <c r="W32" s="411"/>
      <c r="X32" s="411">
        <f>X21</f>
        <v>0</v>
      </c>
      <c r="Y32" s="411"/>
      <c r="Z32" s="411">
        <f>Z22</f>
        <v>0</v>
      </c>
      <c r="AA32" s="411"/>
    </row>
    <row r="33" spans="2:27">
      <c r="B33" s="136"/>
      <c r="C33" s="128" t="s">
        <v>110</v>
      </c>
      <c r="D33" s="424">
        <f>D11</f>
        <v>0</v>
      </c>
      <c r="E33" s="424"/>
      <c r="F33" s="411">
        <f>F12</f>
        <v>0</v>
      </c>
      <c r="G33" s="411"/>
      <c r="H33" s="411">
        <f>H13</f>
        <v>0</v>
      </c>
      <c r="I33" s="411"/>
      <c r="J33" s="411">
        <f>J14</f>
        <v>0</v>
      </c>
      <c r="K33" s="411"/>
      <c r="L33" s="411">
        <f>L15</f>
        <v>0</v>
      </c>
      <c r="M33" s="411"/>
      <c r="N33" s="411">
        <f>N16</f>
        <v>0</v>
      </c>
      <c r="O33" s="411"/>
      <c r="P33" s="411">
        <f>P17</f>
        <v>0</v>
      </c>
      <c r="Q33" s="411"/>
      <c r="R33" s="411">
        <f>R18</f>
        <v>0</v>
      </c>
      <c r="S33" s="411"/>
      <c r="T33" s="411">
        <f>T19</f>
        <v>0</v>
      </c>
      <c r="U33" s="411"/>
      <c r="V33" s="411">
        <f>V20</f>
        <v>0</v>
      </c>
      <c r="W33" s="411"/>
      <c r="X33" s="411">
        <f>X21</f>
        <v>0</v>
      </c>
      <c r="Y33" s="411"/>
      <c r="Z33" s="411">
        <f>Z22</f>
        <v>0</v>
      </c>
      <c r="AA33" s="411"/>
    </row>
    <row r="34" spans="2:27">
      <c r="B34" s="136"/>
      <c r="C34" s="128" t="s">
        <v>111</v>
      </c>
      <c r="D34" s="424">
        <f>D11</f>
        <v>0</v>
      </c>
      <c r="E34" s="424"/>
      <c r="F34" s="411">
        <f>F12</f>
        <v>0</v>
      </c>
      <c r="G34" s="411"/>
      <c r="H34" s="411">
        <f>H13</f>
        <v>0</v>
      </c>
      <c r="I34" s="411"/>
      <c r="J34" s="411">
        <f>J14</f>
        <v>0</v>
      </c>
      <c r="K34" s="411"/>
      <c r="L34" s="411">
        <f>L15</f>
        <v>0</v>
      </c>
      <c r="M34" s="411"/>
      <c r="N34" s="411">
        <f>N16</f>
        <v>0</v>
      </c>
      <c r="O34" s="411"/>
      <c r="P34" s="411">
        <f>P17</f>
        <v>0</v>
      </c>
      <c r="Q34" s="411"/>
      <c r="R34" s="411">
        <f>R18</f>
        <v>0</v>
      </c>
      <c r="S34" s="411"/>
      <c r="T34" s="411">
        <f>T19</f>
        <v>0</v>
      </c>
      <c r="U34" s="411"/>
      <c r="V34" s="411">
        <f>V20</f>
        <v>0</v>
      </c>
      <c r="W34" s="411"/>
      <c r="X34" s="411">
        <f>X21</f>
        <v>0</v>
      </c>
      <c r="Y34" s="411"/>
      <c r="Z34" s="411">
        <f>Z22</f>
        <v>0</v>
      </c>
      <c r="AA34" s="411"/>
    </row>
    <row r="35" spans="2:27">
      <c r="B35" s="136"/>
      <c r="C35" s="128" t="s">
        <v>112</v>
      </c>
      <c r="D35" s="424">
        <f>D11</f>
        <v>0</v>
      </c>
      <c r="E35" s="424"/>
      <c r="F35" s="411">
        <f>F12</f>
        <v>0</v>
      </c>
      <c r="G35" s="411"/>
      <c r="H35" s="411">
        <f>H13</f>
        <v>0</v>
      </c>
      <c r="I35" s="411"/>
      <c r="J35" s="411">
        <f>J14</f>
        <v>0</v>
      </c>
      <c r="K35" s="411"/>
      <c r="L35" s="411">
        <f>L15</f>
        <v>0</v>
      </c>
      <c r="M35" s="411"/>
      <c r="N35" s="411">
        <f>N16</f>
        <v>0</v>
      </c>
      <c r="O35" s="411"/>
      <c r="P35" s="411">
        <f>P17</f>
        <v>0</v>
      </c>
      <c r="Q35" s="411"/>
      <c r="R35" s="411">
        <f>R18</f>
        <v>0</v>
      </c>
      <c r="S35" s="411"/>
      <c r="T35" s="411">
        <f>T19</f>
        <v>0</v>
      </c>
      <c r="U35" s="411"/>
      <c r="V35" s="411">
        <f>V20</f>
        <v>0</v>
      </c>
      <c r="W35" s="411"/>
      <c r="X35" s="411">
        <f>X21</f>
        <v>0</v>
      </c>
      <c r="Y35" s="411"/>
      <c r="Z35" s="411">
        <f>Z22</f>
        <v>0</v>
      </c>
      <c r="AA35" s="411"/>
    </row>
    <row r="36" spans="2:27">
      <c r="B36" s="136"/>
      <c r="C36" s="129" t="s">
        <v>113</v>
      </c>
      <c r="D36" s="421">
        <f>D11</f>
        <v>0</v>
      </c>
      <c r="E36" s="421"/>
      <c r="F36" s="412">
        <f>F12</f>
        <v>0</v>
      </c>
      <c r="G36" s="412"/>
      <c r="H36" s="412">
        <f>H13</f>
        <v>0</v>
      </c>
      <c r="I36" s="412"/>
      <c r="J36" s="412">
        <f>J14</f>
        <v>0</v>
      </c>
      <c r="K36" s="412"/>
      <c r="L36" s="412">
        <f>L15</f>
        <v>0</v>
      </c>
      <c r="M36" s="412"/>
      <c r="N36" s="412">
        <f>N16</f>
        <v>0</v>
      </c>
      <c r="O36" s="412"/>
      <c r="P36" s="412">
        <f>P17</f>
        <v>0</v>
      </c>
      <c r="Q36" s="412"/>
      <c r="R36" s="412">
        <f>R18</f>
        <v>0</v>
      </c>
      <c r="S36" s="412"/>
      <c r="T36" s="412">
        <f>T19</f>
        <v>0</v>
      </c>
      <c r="U36" s="412"/>
      <c r="V36" s="412">
        <f>V20</f>
        <v>0</v>
      </c>
      <c r="W36" s="412"/>
      <c r="X36" s="412">
        <f>X21</f>
        <v>0</v>
      </c>
      <c r="Y36" s="412"/>
      <c r="Z36" s="412">
        <f>Z22</f>
        <v>0</v>
      </c>
      <c r="AA36" s="412"/>
    </row>
    <row r="37" spans="2:27">
      <c r="B37" s="133"/>
      <c r="C37" s="135" t="s">
        <v>127</v>
      </c>
      <c r="D37" s="409">
        <f>D25+D26+D27+D28+D29+D30+D31+D32+D33+D34+D35+D36</f>
        <v>0</v>
      </c>
      <c r="E37" s="410"/>
      <c r="F37" s="409">
        <f>F25+F26+F27+F28+F29+F30+F31+F32+F33+F34+F35+F36</f>
        <v>0</v>
      </c>
      <c r="G37" s="410"/>
      <c r="H37" s="409">
        <f>H25+H26+H27+H28+H29+H30+H31+H32+H33+H34+H35+H36</f>
        <v>0</v>
      </c>
      <c r="I37" s="410"/>
      <c r="J37" s="409">
        <f>J25+J26+J27+J28+J29+J30+J31+J32+J33+J34+J35+J36</f>
        <v>0</v>
      </c>
      <c r="K37" s="410"/>
      <c r="L37" s="409">
        <f>L25+L26+L27+L28+L29+L30+L31+L32+L33+L34+L35+L36</f>
        <v>0</v>
      </c>
      <c r="M37" s="410"/>
      <c r="N37" s="409">
        <f>N25+N26+N27+N28+N29+N30+N31+N32+N33+N34+N35+N36</f>
        <v>0</v>
      </c>
      <c r="O37" s="410"/>
      <c r="P37" s="409">
        <f>P25+P26+P27+P28+P29+P30+P31+P32+P33+P34+P35+P36</f>
        <v>0</v>
      </c>
      <c r="Q37" s="410"/>
      <c r="R37" s="409">
        <f>R25+R26+R27+R28+R29+R30+R31+R32+R33+R34+R35+R36</f>
        <v>0</v>
      </c>
      <c r="S37" s="410"/>
      <c r="T37" s="409">
        <f>T25+T26+T27+T28+T29+T30+T31+T32+T33+T34+T35+T36</f>
        <v>0</v>
      </c>
      <c r="U37" s="410"/>
      <c r="V37" s="409">
        <f>V25+V26+V27+V28+V29+V30+V31+V32+V33+V34+V35+V36</f>
        <v>0</v>
      </c>
      <c r="W37" s="410"/>
      <c r="X37" s="409">
        <f>X25+X26+X27+X28+X29+X30+X31+X32+X33+X34+X35+X36</f>
        <v>0</v>
      </c>
      <c r="Y37" s="410"/>
      <c r="Z37" s="409">
        <f>Z25+Z26+Z27+Z28+Z29+Z30+Z31+Z32+Z33+Z34+Z35+Z36</f>
        <v>0</v>
      </c>
      <c r="AA37" s="410"/>
    </row>
    <row r="38" spans="2:27">
      <c r="B38" s="134"/>
      <c r="C38" s="137" t="s">
        <v>128</v>
      </c>
      <c r="D38" s="409">
        <f>ROUNDDOWN(D37/2,-3)</f>
        <v>0</v>
      </c>
      <c r="E38" s="410"/>
      <c r="F38" s="409">
        <f>ROUNDDOWN(F37/2,-3)</f>
        <v>0</v>
      </c>
      <c r="G38" s="410"/>
      <c r="H38" s="409">
        <f>ROUNDDOWN(H37/2,-3)</f>
        <v>0</v>
      </c>
      <c r="I38" s="410"/>
      <c r="J38" s="409">
        <f>ROUNDDOWN(J37/2,-3)</f>
        <v>0</v>
      </c>
      <c r="K38" s="410"/>
      <c r="L38" s="409">
        <f>ROUNDDOWN(L37/2,-3)</f>
        <v>0</v>
      </c>
      <c r="M38" s="410"/>
      <c r="N38" s="409">
        <f>ROUNDDOWN(N37/2,-3)</f>
        <v>0</v>
      </c>
      <c r="O38" s="410"/>
      <c r="P38" s="409">
        <f>ROUNDDOWN(P37/2,-3)</f>
        <v>0</v>
      </c>
      <c r="Q38" s="410"/>
      <c r="R38" s="409">
        <f>ROUNDDOWN(R37/2,-3)</f>
        <v>0</v>
      </c>
      <c r="S38" s="410"/>
      <c r="T38" s="409">
        <f>ROUNDDOWN(T37/2,-3)</f>
        <v>0</v>
      </c>
      <c r="U38" s="410"/>
      <c r="V38" s="409">
        <f>ROUNDDOWN(V37/2,-3)</f>
        <v>0</v>
      </c>
      <c r="W38" s="410"/>
      <c r="X38" s="409">
        <f>ROUNDDOWN(X37/2,-3)</f>
        <v>0</v>
      </c>
      <c r="Y38" s="410"/>
      <c r="Z38" s="409">
        <f>ROUNDDOWN(Z37/2,-3)</f>
        <v>0</v>
      </c>
      <c r="AA38" s="410"/>
    </row>
    <row r="39" spans="2:27">
      <c r="B39" s="138" t="s">
        <v>95</v>
      </c>
      <c r="C39" s="139" t="s">
        <v>102</v>
      </c>
      <c r="D39" s="422">
        <f>(1200000-(D23+D37))/48</f>
        <v>25000</v>
      </c>
      <c r="E39" s="422"/>
      <c r="F39" s="422">
        <f>(1200000-(F23+F37))/49</f>
        <v>24489.795918367348</v>
      </c>
      <c r="G39" s="422"/>
      <c r="H39" s="422">
        <f>(1200000-(H23+H37))/50</f>
        <v>24000</v>
      </c>
      <c r="I39" s="422"/>
      <c r="J39" s="422">
        <f>(1200000-(J23+J37))/51</f>
        <v>23529.411764705881</v>
      </c>
      <c r="K39" s="422"/>
      <c r="L39" s="422">
        <f>(1200000-(L23+L37))/52</f>
        <v>23076.923076923078</v>
      </c>
      <c r="M39" s="422"/>
      <c r="N39" s="422">
        <f>(1200000-(N23+N37))/53</f>
        <v>22641.509433962263</v>
      </c>
      <c r="O39" s="422"/>
      <c r="P39" s="422">
        <f>(1200000-(P23+P37))/54</f>
        <v>22222.222222222223</v>
      </c>
      <c r="Q39" s="422"/>
      <c r="R39" s="422">
        <f>(1200000-(R23+R37))/55</f>
        <v>21818.18181818182</v>
      </c>
      <c r="S39" s="422"/>
      <c r="T39" s="422">
        <f>(1200000-(T23+T37))/56</f>
        <v>21428.571428571428</v>
      </c>
      <c r="U39" s="422"/>
      <c r="V39" s="422">
        <f>(1200000-(V23+V37))/57</f>
        <v>21052.63157894737</v>
      </c>
      <c r="W39" s="422"/>
      <c r="X39" s="422">
        <f>(1200000-(X23+X37))/58</f>
        <v>20689.655172413793</v>
      </c>
      <c r="Y39" s="422"/>
      <c r="Z39" s="422">
        <f>(1200000-(Z23+Z37))/59</f>
        <v>20338.983050847459</v>
      </c>
      <c r="AA39" s="422"/>
    </row>
    <row r="40" spans="2:27">
      <c r="B40" s="140">
        <f>B12+2</f>
        <v>2026</v>
      </c>
      <c r="C40" s="141" t="s">
        <v>103</v>
      </c>
      <c r="D40" s="423">
        <f t="shared" ref="D40" si="0">D39</f>
        <v>25000</v>
      </c>
      <c r="E40" s="423"/>
      <c r="F40" s="433">
        <f t="shared" ref="F40" si="1">F39</f>
        <v>24489.795918367348</v>
      </c>
      <c r="G40" s="433"/>
      <c r="H40" s="433">
        <f>H39</f>
        <v>24000</v>
      </c>
      <c r="I40" s="444"/>
      <c r="J40" s="433">
        <f>J39</f>
        <v>23529.411764705881</v>
      </c>
      <c r="K40" s="433"/>
      <c r="L40" s="433">
        <f>L39</f>
        <v>23076.923076923078</v>
      </c>
      <c r="M40" s="433"/>
      <c r="N40" s="433">
        <f>N39</f>
        <v>22641.509433962263</v>
      </c>
      <c r="O40" s="433"/>
      <c r="P40" s="433">
        <f>P39</f>
        <v>22222.222222222223</v>
      </c>
      <c r="Q40" s="433"/>
      <c r="R40" s="433">
        <f>R39</f>
        <v>21818.18181818182</v>
      </c>
      <c r="S40" s="433"/>
      <c r="T40" s="433">
        <f>T39</f>
        <v>21428.571428571428</v>
      </c>
      <c r="U40" s="433"/>
      <c r="V40" s="433">
        <f>V39</f>
        <v>21052.63157894737</v>
      </c>
      <c r="W40" s="433"/>
      <c r="X40" s="433">
        <f>X39</f>
        <v>20689.655172413793</v>
      </c>
      <c r="Y40" s="433"/>
      <c r="Z40" s="433">
        <f>Z39</f>
        <v>20338.983050847459</v>
      </c>
      <c r="AA40" s="433"/>
    </row>
    <row r="41" spans="2:27">
      <c r="B41" s="142"/>
      <c r="C41" s="141" t="s">
        <v>104</v>
      </c>
      <c r="D41" s="423">
        <f t="shared" ref="D41" si="2">D39</f>
        <v>25000</v>
      </c>
      <c r="E41" s="423"/>
      <c r="F41" s="433">
        <f t="shared" ref="F41" si="3">F39</f>
        <v>24489.795918367348</v>
      </c>
      <c r="G41" s="433"/>
      <c r="H41" s="433">
        <f>H39</f>
        <v>24000</v>
      </c>
      <c r="I41" s="444"/>
      <c r="J41" s="433">
        <f>J39</f>
        <v>23529.411764705881</v>
      </c>
      <c r="K41" s="433"/>
      <c r="L41" s="433">
        <f>L39</f>
        <v>23076.923076923078</v>
      </c>
      <c r="M41" s="433"/>
      <c r="N41" s="433">
        <f>N39</f>
        <v>22641.509433962263</v>
      </c>
      <c r="O41" s="433"/>
      <c r="P41" s="433">
        <f>P39</f>
        <v>22222.222222222223</v>
      </c>
      <c r="Q41" s="433"/>
      <c r="R41" s="433">
        <f>R39</f>
        <v>21818.18181818182</v>
      </c>
      <c r="S41" s="433"/>
      <c r="T41" s="433">
        <f>T39</f>
        <v>21428.571428571428</v>
      </c>
      <c r="U41" s="433"/>
      <c r="V41" s="433">
        <f>V39</f>
        <v>21052.63157894737</v>
      </c>
      <c r="W41" s="433"/>
      <c r="X41" s="433">
        <f>X39</f>
        <v>20689.655172413793</v>
      </c>
      <c r="Y41" s="433"/>
      <c r="Z41" s="433">
        <f>Z39</f>
        <v>20338.983050847459</v>
      </c>
      <c r="AA41" s="433"/>
    </row>
    <row r="42" spans="2:27">
      <c r="B42" s="143"/>
      <c r="C42" s="141" t="s">
        <v>105</v>
      </c>
      <c r="D42" s="423">
        <f>D39</f>
        <v>25000</v>
      </c>
      <c r="E42" s="423"/>
      <c r="F42" s="433">
        <f>F39</f>
        <v>24489.795918367348</v>
      </c>
      <c r="G42" s="433"/>
      <c r="H42" s="433">
        <f>H39</f>
        <v>24000</v>
      </c>
      <c r="I42" s="444"/>
      <c r="J42" s="433">
        <f>J39</f>
        <v>23529.411764705881</v>
      </c>
      <c r="K42" s="433"/>
      <c r="L42" s="433">
        <f>L39</f>
        <v>23076.923076923078</v>
      </c>
      <c r="M42" s="433"/>
      <c r="N42" s="433">
        <f>N39</f>
        <v>22641.509433962263</v>
      </c>
      <c r="O42" s="433"/>
      <c r="P42" s="433">
        <f>P39</f>
        <v>22222.222222222223</v>
      </c>
      <c r="Q42" s="433"/>
      <c r="R42" s="433">
        <f>R39</f>
        <v>21818.18181818182</v>
      </c>
      <c r="S42" s="433"/>
      <c r="T42" s="433">
        <f>T39</f>
        <v>21428.571428571428</v>
      </c>
      <c r="U42" s="433"/>
      <c r="V42" s="433">
        <f>V39</f>
        <v>21052.63157894737</v>
      </c>
      <c r="W42" s="433"/>
      <c r="X42" s="433">
        <f>X39</f>
        <v>20689.655172413793</v>
      </c>
      <c r="Y42" s="433"/>
      <c r="Z42" s="433">
        <f>Z39</f>
        <v>20338.983050847459</v>
      </c>
      <c r="AA42" s="433"/>
    </row>
    <row r="43" spans="2:27">
      <c r="B43" s="143"/>
      <c r="C43" s="141" t="s">
        <v>106</v>
      </c>
      <c r="D43" s="423">
        <f>D39</f>
        <v>25000</v>
      </c>
      <c r="E43" s="423"/>
      <c r="F43" s="433">
        <f>F39</f>
        <v>24489.795918367348</v>
      </c>
      <c r="G43" s="433"/>
      <c r="H43" s="433">
        <f>H39</f>
        <v>24000</v>
      </c>
      <c r="I43" s="444"/>
      <c r="J43" s="433">
        <f>J39</f>
        <v>23529.411764705881</v>
      </c>
      <c r="K43" s="433"/>
      <c r="L43" s="433">
        <f>L39</f>
        <v>23076.923076923078</v>
      </c>
      <c r="M43" s="433"/>
      <c r="N43" s="433">
        <f>N39</f>
        <v>22641.509433962263</v>
      </c>
      <c r="O43" s="433"/>
      <c r="P43" s="433">
        <f>P39</f>
        <v>22222.222222222223</v>
      </c>
      <c r="Q43" s="433"/>
      <c r="R43" s="433">
        <f>R39</f>
        <v>21818.18181818182</v>
      </c>
      <c r="S43" s="433"/>
      <c r="T43" s="433">
        <f>T39</f>
        <v>21428.571428571428</v>
      </c>
      <c r="U43" s="433"/>
      <c r="V43" s="433">
        <f>V39</f>
        <v>21052.63157894737</v>
      </c>
      <c r="W43" s="433"/>
      <c r="X43" s="433">
        <f>X39</f>
        <v>20689.655172413793</v>
      </c>
      <c r="Y43" s="433"/>
      <c r="Z43" s="433">
        <f>Z39</f>
        <v>20338.983050847459</v>
      </c>
      <c r="AA43" s="433"/>
    </row>
    <row r="44" spans="2:27">
      <c r="B44" s="143"/>
      <c r="C44" s="141" t="s">
        <v>107</v>
      </c>
      <c r="D44" s="423">
        <f>D39</f>
        <v>25000</v>
      </c>
      <c r="E44" s="423"/>
      <c r="F44" s="433">
        <f>F39</f>
        <v>24489.795918367348</v>
      </c>
      <c r="G44" s="433"/>
      <c r="H44" s="433">
        <f>H39</f>
        <v>24000</v>
      </c>
      <c r="I44" s="444"/>
      <c r="J44" s="433">
        <f>J39</f>
        <v>23529.411764705881</v>
      </c>
      <c r="K44" s="433"/>
      <c r="L44" s="433">
        <f>L39</f>
        <v>23076.923076923078</v>
      </c>
      <c r="M44" s="433"/>
      <c r="N44" s="433">
        <f>N39</f>
        <v>22641.509433962263</v>
      </c>
      <c r="O44" s="433"/>
      <c r="P44" s="433">
        <f>P39</f>
        <v>22222.222222222223</v>
      </c>
      <c r="Q44" s="433"/>
      <c r="R44" s="433">
        <f>R39</f>
        <v>21818.18181818182</v>
      </c>
      <c r="S44" s="433"/>
      <c r="T44" s="433">
        <f>T39</f>
        <v>21428.571428571428</v>
      </c>
      <c r="U44" s="433"/>
      <c r="V44" s="433">
        <f>V39</f>
        <v>21052.63157894737</v>
      </c>
      <c r="W44" s="433"/>
      <c r="X44" s="433">
        <f>X39</f>
        <v>20689.655172413793</v>
      </c>
      <c r="Y44" s="433"/>
      <c r="Z44" s="433">
        <f>Z39</f>
        <v>20338.983050847459</v>
      </c>
      <c r="AA44" s="433"/>
    </row>
    <row r="45" spans="2:27">
      <c r="B45" s="143"/>
      <c r="C45" s="141" t="s">
        <v>108</v>
      </c>
      <c r="D45" s="423">
        <f>D39</f>
        <v>25000</v>
      </c>
      <c r="E45" s="423"/>
      <c r="F45" s="433">
        <f>F39</f>
        <v>24489.795918367348</v>
      </c>
      <c r="G45" s="433"/>
      <c r="H45" s="433">
        <f>H39</f>
        <v>24000</v>
      </c>
      <c r="I45" s="444"/>
      <c r="J45" s="433">
        <f>J39</f>
        <v>23529.411764705881</v>
      </c>
      <c r="K45" s="433"/>
      <c r="L45" s="433">
        <f>L39</f>
        <v>23076.923076923078</v>
      </c>
      <c r="M45" s="433"/>
      <c r="N45" s="433">
        <f>N39</f>
        <v>22641.509433962263</v>
      </c>
      <c r="O45" s="433"/>
      <c r="P45" s="433">
        <f>P39</f>
        <v>22222.222222222223</v>
      </c>
      <c r="Q45" s="433"/>
      <c r="R45" s="433">
        <f>R39</f>
        <v>21818.18181818182</v>
      </c>
      <c r="S45" s="433"/>
      <c r="T45" s="433">
        <f>T39</f>
        <v>21428.571428571428</v>
      </c>
      <c r="U45" s="433"/>
      <c r="V45" s="433">
        <f>V39</f>
        <v>21052.63157894737</v>
      </c>
      <c r="W45" s="433"/>
      <c r="X45" s="433">
        <f>X39</f>
        <v>20689.655172413793</v>
      </c>
      <c r="Y45" s="433"/>
      <c r="Z45" s="433">
        <f>Z39</f>
        <v>20338.983050847459</v>
      </c>
      <c r="AA45" s="433"/>
    </row>
    <row r="46" spans="2:27">
      <c r="B46" s="143"/>
      <c r="C46" s="141" t="s">
        <v>109</v>
      </c>
      <c r="D46" s="423">
        <f>D39</f>
        <v>25000</v>
      </c>
      <c r="E46" s="423"/>
      <c r="F46" s="433">
        <f>F39</f>
        <v>24489.795918367348</v>
      </c>
      <c r="G46" s="433"/>
      <c r="H46" s="433">
        <f>H39</f>
        <v>24000</v>
      </c>
      <c r="I46" s="444"/>
      <c r="J46" s="433">
        <f>J39</f>
        <v>23529.411764705881</v>
      </c>
      <c r="K46" s="433"/>
      <c r="L46" s="433">
        <f>L39</f>
        <v>23076.923076923078</v>
      </c>
      <c r="M46" s="433"/>
      <c r="N46" s="433">
        <f>N39</f>
        <v>22641.509433962263</v>
      </c>
      <c r="O46" s="433"/>
      <c r="P46" s="433">
        <f>P39</f>
        <v>22222.222222222223</v>
      </c>
      <c r="Q46" s="433"/>
      <c r="R46" s="433">
        <f>R39</f>
        <v>21818.18181818182</v>
      </c>
      <c r="S46" s="433"/>
      <c r="T46" s="433">
        <f>T39</f>
        <v>21428.571428571428</v>
      </c>
      <c r="U46" s="433"/>
      <c r="V46" s="433">
        <f>V39</f>
        <v>21052.63157894737</v>
      </c>
      <c r="W46" s="433"/>
      <c r="X46" s="433">
        <f>X39</f>
        <v>20689.655172413793</v>
      </c>
      <c r="Y46" s="433"/>
      <c r="Z46" s="433">
        <f>Z39</f>
        <v>20338.983050847459</v>
      </c>
      <c r="AA46" s="433"/>
    </row>
    <row r="47" spans="2:27">
      <c r="B47" s="143"/>
      <c r="C47" s="141" t="s">
        <v>110</v>
      </c>
      <c r="D47" s="423">
        <f>D39</f>
        <v>25000</v>
      </c>
      <c r="E47" s="423"/>
      <c r="F47" s="433">
        <f>F39</f>
        <v>24489.795918367348</v>
      </c>
      <c r="G47" s="433"/>
      <c r="H47" s="433">
        <f>H39</f>
        <v>24000</v>
      </c>
      <c r="I47" s="444"/>
      <c r="J47" s="433">
        <f>J39</f>
        <v>23529.411764705881</v>
      </c>
      <c r="K47" s="433"/>
      <c r="L47" s="433">
        <f>L39</f>
        <v>23076.923076923078</v>
      </c>
      <c r="M47" s="433"/>
      <c r="N47" s="433">
        <f>N39</f>
        <v>22641.509433962263</v>
      </c>
      <c r="O47" s="433"/>
      <c r="P47" s="433">
        <f>P39</f>
        <v>22222.222222222223</v>
      </c>
      <c r="Q47" s="433"/>
      <c r="R47" s="433">
        <f>R39</f>
        <v>21818.18181818182</v>
      </c>
      <c r="S47" s="433"/>
      <c r="T47" s="433">
        <f>T39</f>
        <v>21428.571428571428</v>
      </c>
      <c r="U47" s="433"/>
      <c r="V47" s="433">
        <f>V39</f>
        <v>21052.63157894737</v>
      </c>
      <c r="W47" s="433"/>
      <c r="X47" s="433">
        <f>X39</f>
        <v>20689.655172413793</v>
      </c>
      <c r="Y47" s="433"/>
      <c r="Z47" s="433">
        <f>Z39</f>
        <v>20338.983050847459</v>
      </c>
      <c r="AA47" s="433"/>
    </row>
    <row r="48" spans="2:27">
      <c r="B48" s="143"/>
      <c r="C48" s="141" t="s">
        <v>111</v>
      </c>
      <c r="D48" s="423">
        <f>D39</f>
        <v>25000</v>
      </c>
      <c r="E48" s="423"/>
      <c r="F48" s="433">
        <f>F39</f>
        <v>24489.795918367348</v>
      </c>
      <c r="G48" s="433"/>
      <c r="H48" s="433">
        <f>H39</f>
        <v>24000</v>
      </c>
      <c r="I48" s="444"/>
      <c r="J48" s="433">
        <f>J39</f>
        <v>23529.411764705881</v>
      </c>
      <c r="K48" s="433"/>
      <c r="L48" s="433">
        <f>L39</f>
        <v>23076.923076923078</v>
      </c>
      <c r="M48" s="433"/>
      <c r="N48" s="433">
        <f>N39</f>
        <v>22641.509433962263</v>
      </c>
      <c r="O48" s="433"/>
      <c r="P48" s="433">
        <f>P39</f>
        <v>22222.222222222223</v>
      </c>
      <c r="Q48" s="433"/>
      <c r="R48" s="433">
        <f>R39</f>
        <v>21818.18181818182</v>
      </c>
      <c r="S48" s="433"/>
      <c r="T48" s="433">
        <f>T39</f>
        <v>21428.571428571428</v>
      </c>
      <c r="U48" s="433"/>
      <c r="V48" s="433">
        <f>V39</f>
        <v>21052.63157894737</v>
      </c>
      <c r="W48" s="433"/>
      <c r="X48" s="433">
        <f>X39</f>
        <v>20689.655172413793</v>
      </c>
      <c r="Y48" s="433"/>
      <c r="Z48" s="433">
        <f>Z39</f>
        <v>20338.983050847459</v>
      </c>
      <c r="AA48" s="433"/>
    </row>
    <row r="49" spans="2:27">
      <c r="B49" s="143"/>
      <c r="C49" s="141" t="s">
        <v>112</v>
      </c>
      <c r="D49" s="423">
        <f>D39</f>
        <v>25000</v>
      </c>
      <c r="E49" s="423"/>
      <c r="F49" s="433">
        <f>F39</f>
        <v>24489.795918367348</v>
      </c>
      <c r="G49" s="433"/>
      <c r="H49" s="433">
        <f>H39</f>
        <v>24000</v>
      </c>
      <c r="I49" s="444"/>
      <c r="J49" s="433">
        <f>J39</f>
        <v>23529.411764705881</v>
      </c>
      <c r="K49" s="433"/>
      <c r="L49" s="433">
        <f>L39</f>
        <v>23076.923076923078</v>
      </c>
      <c r="M49" s="433"/>
      <c r="N49" s="433">
        <f>N39</f>
        <v>22641.509433962263</v>
      </c>
      <c r="O49" s="433"/>
      <c r="P49" s="433">
        <f>P39</f>
        <v>22222.222222222223</v>
      </c>
      <c r="Q49" s="433"/>
      <c r="R49" s="433">
        <f>R39</f>
        <v>21818.18181818182</v>
      </c>
      <c r="S49" s="433"/>
      <c r="T49" s="433">
        <f>T39</f>
        <v>21428.571428571428</v>
      </c>
      <c r="U49" s="433"/>
      <c r="V49" s="433">
        <f>V39</f>
        <v>21052.63157894737</v>
      </c>
      <c r="W49" s="433"/>
      <c r="X49" s="433">
        <f>X39</f>
        <v>20689.655172413793</v>
      </c>
      <c r="Y49" s="433"/>
      <c r="Z49" s="433">
        <f>Z39</f>
        <v>20338.983050847459</v>
      </c>
      <c r="AA49" s="433"/>
    </row>
    <row r="50" spans="2:27">
      <c r="B50" s="143"/>
      <c r="C50" s="144" t="s">
        <v>113</v>
      </c>
      <c r="D50" s="427">
        <f>D39</f>
        <v>25000</v>
      </c>
      <c r="E50" s="427"/>
      <c r="F50" s="440">
        <f>F39</f>
        <v>24489.795918367348</v>
      </c>
      <c r="G50" s="440"/>
      <c r="H50" s="440">
        <f>H39</f>
        <v>24000</v>
      </c>
      <c r="I50" s="445"/>
      <c r="J50" s="440">
        <f>J39</f>
        <v>23529.411764705881</v>
      </c>
      <c r="K50" s="440"/>
      <c r="L50" s="440">
        <f>L39</f>
        <v>23076.923076923078</v>
      </c>
      <c r="M50" s="440"/>
      <c r="N50" s="440">
        <f>N39</f>
        <v>22641.509433962263</v>
      </c>
      <c r="O50" s="440"/>
      <c r="P50" s="440">
        <f>P39</f>
        <v>22222.222222222223</v>
      </c>
      <c r="Q50" s="440"/>
      <c r="R50" s="440">
        <f>R39</f>
        <v>21818.18181818182</v>
      </c>
      <c r="S50" s="440"/>
      <c r="T50" s="440">
        <f>T39</f>
        <v>21428.571428571428</v>
      </c>
      <c r="U50" s="440"/>
      <c r="V50" s="440">
        <f>V39</f>
        <v>21052.63157894737</v>
      </c>
      <c r="W50" s="440"/>
      <c r="X50" s="440">
        <f>X39</f>
        <v>20689.655172413793</v>
      </c>
      <c r="Y50" s="440"/>
      <c r="Z50" s="440">
        <f>Z39</f>
        <v>20338.983050847459</v>
      </c>
      <c r="AA50" s="440"/>
    </row>
    <row r="51" spans="2:27">
      <c r="B51" s="145"/>
      <c r="C51" s="146" t="s">
        <v>1</v>
      </c>
      <c r="D51" s="428">
        <f>D39+D40+D41+D42+D43+D44+D45+D46+D47+D48+D49+D50</f>
        <v>300000</v>
      </c>
      <c r="E51" s="429"/>
      <c r="F51" s="428">
        <f>F39+F40+F41+F42+F43+F44+F45+F46+F47+F48+F49+F50</f>
        <v>293877.55102040811</v>
      </c>
      <c r="G51" s="429"/>
      <c r="H51" s="428">
        <f>H39+H40+H41+H42+H43+H44+H45+H46+H47+H48+H49+H50</f>
        <v>288000</v>
      </c>
      <c r="I51" s="429"/>
      <c r="J51" s="428">
        <f>J39+J40+J41+J42+J43+J44+J45+J46+J47+J48+J49+J50</f>
        <v>282352.94117647054</v>
      </c>
      <c r="K51" s="429"/>
      <c r="L51" s="428">
        <f>L39+L40+L41+L42+L43+L44+L45+L46+L47+L48+L49+L50</f>
        <v>276923.07692307688</v>
      </c>
      <c r="M51" s="429"/>
      <c r="N51" s="428">
        <f>N39+N40+N41+N42+N43+N44+N45+N46+N47+N48+N49+N50</f>
        <v>271698.11320754717</v>
      </c>
      <c r="O51" s="429"/>
      <c r="P51" s="428">
        <f>P39+P40+P41+P42+P43+P44+P45+P46+P47+P48+P49+P50</f>
        <v>266666.66666666669</v>
      </c>
      <c r="Q51" s="429"/>
      <c r="R51" s="428">
        <f>R39+R40+R41+R42+R43+R44+R45+R46+R47+R48+R49+R50</f>
        <v>261818.18181818185</v>
      </c>
      <c r="S51" s="429"/>
      <c r="T51" s="428">
        <f>T39+T40+T41+T42+T43+T44+T45+T46+T47+T48+T49+T50</f>
        <v>257142.85714285707</v>
      </c>
      <c r="U51" s="429"/>
      <c r="V51" s="428">
        <f>V39+V40+V41+V42+V43+V44+V45+V46+V47+V48+V49+V50</f>
        <v>252631.5789473684</v>
      </c>
      <c r="W51" s="429"/>
      <c r="X51" s="428">
        <f>X39+X40+X41+X42+X43+X44+X45+X46+X47+X48+X49+X50</f>
        <v>248275.86206896554</v>
      </c>
      <c r="Y51" s="429"/>
      <c r="Z51" s="428">
        <f>Z39+Z40+Z41+Z42+Z43+Z44+Z45+Z46+Z47+Z48+Z49+Z50</f>
        <v>244067.79661016949</v>
      </c>
      <c r="AA51" s="429"/>
    </row>
    <row r="52" spans="2:27">
      <c r="B52" s="147"/>
      <c r="C52" s="148" t="s">
        <v>128</v>
      </c>
      <c r="D52" s="428">
        <f>ROUNDDOWN(D51/2,-3)</f>
        <v>150000</v>
      </c>
      <c r="E52" s="429"/>
      <c r="F52" s="428">
        <f>ROUNDDOWN(F51/2,-3)</f>
        <v>146000</v>
      </c>
      <c r="G52" s="429"/>
      <c r="H52" s="428">
        <f>ROUNDDOWN(H51/2,-3)</f>
        <v>144000</v>
      </c>
      <c r="I52" s="429"/>
      <c r="J52" s="428">
        <f>ROUNDDOWN(J51/2,-3)</f>
        <v>141000</v>
      </c>
      <c r="K52" s="429"/>
      <c r="L52" s="428">
        <f>ROUNDDOWN(L51/2,-3)</f>
        <v>138000</v>
      </c>
      <c r="M52" s="429"/>
      <c r="N52" s="428">
        <f>ROUNDDOWN(N51/2,-3)</f>
        <v>135000</v>
      </c>
      <c r="O52" s="429"/>
      <c r="P52" s="428">
        <f>ROUNDDOWN(P51/2,-3)</f>
        <v>133000</v>
      </c>
      <c r="Q52" s="429"/>
      <c r="R52" s="428">
        <f>ROUNDDOWN(R51/2,-3)</f>
        <v>130000</v>
      </c>
      <c r="S52" s="429"/>
      <c r="T52" s="428">
        <f>ROUNDDOWN(T51/2,-3)</f>
        <v>128000</v>
      </c>
      <c r="U52" s="429"/>
      <c r="V52" s="428">
        <f>ROUNDDOWN(V51/2,-3)</f>
        <v>126000</v>
      </c>
      <c r="W52" s="429"/>
      <c r="X52" s="428">
        <f>ROUNDDOWN(X51/2,-3)</f>
        <v>124000</v>
      </c>
      <c r="Y52" s="429"/>
      <c r="Z52" s="428">
        <f>ROUNDDOWN(Z51/2,-3)</f>
        <v>122000</v>
      </c>
      <c r="AA52" s="429"/>
    </row>
    <row r="53" spans="2:27">
      <c r="B53" s="118" t="s">
        <v>96</v>
      </c>
      <c r="C53" s="127" t="s">
        <v>102</v>
      </c>
      <c r="D53" s="426">
        <f>D39</f>
        <v>25000</v>
      </c>
      <c r="E53" s="426"/>
      <c r="F53" s="413">
        <f>F39</f>
        <v>24489.795918367348</v>
      </c>
      <c r="G53" s="413"/>
      <c r="H53" s="413">
        <f>H39</f>
        <v>24000</v>
      </c>
      <c r="I53" s="446"/>
      <c r="J53" s="413">
        <f>J39</f>
        <v>23529.411764705881</v>
      </c>
      <c r="K53" s="413"/>
      <c r="L53" s="413">
        <f>L39</f>
        <v>23076.923076923078</v>
      </c>
      <c r="M53" s="413"/>
      <c r="N53" s="413">
        <f>N39</f>
        <v>22641.509433962263</v>
      </c>
      <c r="O53" s="413"/>
      <c r="P53" s="413">
        <f>P39</f>
        <v>22222.222222222223</v>
      </c>
      <c r="Q53" s="413"/>
      <c r="R53" s="413">
        <f>R39</f>
        <v>21818.18181818182</v>
      </c>
      <c r="S53" s="413"/>
      <c r="T53" s="413">
        <f>T39</f>
        <v>21428.571428571428</v>
      </c>
      <c r="U53" s="413"/>
      <c r="V53" s="413">
        <f>V39</f>
        <v>21052.63157894737</v>
      </c>
      <c r="W53" s="413"/>
      <c r="X53" s="413">
        <f>X39</f>
        <v>20689.655172413793</v>
      </c>
      <c r="Y53" s="413"/>
      <c r="Z53" s="413">
        <f>Z39</f>
        <v>20338.983050847459</v>
      </c>
      <c r="AA53" s="413"/>
    </row>
    <row r="54" spans="2:27">
      <c r="B54" s="119">
        <f>B12+3</f>
        <v>2027</v>
      </c>
      <c r="C54" s="128" t="s">
        <v>103</v>
      </c>
      <c r="D54" s="424">
        <f>D39</f>
        <v>25000</v>
      </c>
      <c r="E54" s="424"/>
      <c r="F54" s="411">
        <f>F39</f>
        <v>24489.795918367348</v>
      </c>
      <c r="G54" s="411"/>
      <c r="H54" s="411">
        <f>H39</f>
        <v>24000</v>
      </c>
      <c r="I54" s="447"/>
      <c r="J54" s="411">
        <f>J39</f>
        <v>23529.411764705881</v>
      </c>
      <c r="K54" s="411"/>
      <c r="L54" s="411">
        <f>L39</f>
        <v>23076.923076923078</v>
      </c>
      <c r="M54" s="411"/>
      <c r="N54" s="411">
        <f>N39</f>
        <v>22641.509433962263</v>
      </c>
      <c r="O54" s="411"/>
      <c r="P54" s="411">
        <f>P39</f>
        <v>22222.222222222223</v>
      </c>
      <c r="Q54" s="411"/>
      <c r="R54" s="411">
        <f>R39</f>
        <v>21818.18181818182</v>
      </c>
      <c r="S54" s="411"/>
      <c r="T54" s="411">
        <f>T39</f>
        <v>21428.571428571428</v>
      </c>
      <c r="U54" s="411"/>
      <c r="V54" s="411">
        <f>V39</f>
        <v>21052.63157894737</v>
      </c>
      <c r="W54" s="411"/>
      <c r="X54" s="411">
        <f>X39</f>
        <v>20689.655172413793</v>
      </c>
      <c r="Y54" s="411"/>
      <c r="Z54" s="411">
        <f>Z39</f>
        <v>20338.983050847459</v>
      </c>
      <c r="AA54" s="411"/>
    </row>
    <row r="55" spans="2:27">
      <c r="B55" s="126"/>
      <c r="C55" s="128" t="s">
        <v>104</v>
      </c>
      <c r="D55" s="424">
        <f>D39</f>
        <v>25000</v>
      </c>
      <c r="E55" s="424"/>
      <c r="F55" s="411">
        <f>F39</f>
        <v>24489.795918367348</v>
      </c>
      <c r="G55" s="411"/>
      <c r="H55" s="411">
        <f>H39</f>
        <v>24000</v>
      </c>
      <c r="I55" s="447"/>
      <c r="J55" s="411">
        <f>J39</f>
        <v>23529.411764705881</v>
      </c>
      <c r="K55" s="411"/>
      <c r="L55" s="411">
        <f>L39</f>
        <v>23076.923076923078</v>
      </c>
      <c r="M55" s="411"/>
      <c r="N55" s="411">
        <f>N39</f>
        <v>22641.509433962263</v>
      </c>
      <c r="O55" s="411"/>
      <c r="P55" s="411">
        <f>P39</f>
        <v>22222.222222222223</v>
      </c>
      <c r="Q55" s="411"/>
      <c r="R55" s="411">
        <f>R39</f>
        <v>21818.18181818182</v>
      </c>
      <c r="S55" s="411"/>
      <c r="T55" s="411">
        <f>T39</f>
        <v>21428.571428571428</v>
      </c>
      <c r="U55" s="411"/>
      <c r="V55" s="411">
        <f>V39</f>
        <v>21052.63157894737</v>
      </c>
      <c r="W55" s="411"/>
      <c r="X55" s="411">
        <f>X39</f>
        <v>20689.655172413793</v>
      </c>
      <c r="Y55" s="411"/>
      <c r="Z55" s="411">
        <f>Z39</f>
        <v>20338.983050847459</v>
      </c>
      <c r="AA55" s="411"/>
    </row>
    <row r="56" spans="2:27">
      <c r="B56" s="136"/>
      <c r="C56" s="128" t="s">
        <v>105</v>
      </c>
      <c r="D56" s="424">
        <f>D39</f>
        <v>25000</v>
      </c>
      <c r="E56" s="424"/>
      <c r="F56" s="411">
        <f>F39</f>
        <v>24489.795918367348</v>
      </c>
      <c r="G56" s="411"/>
      <c r="H56" s="411">
        <f>H39</f>
        <v>24000</v>
      </c>
      <c r="I56" s="447"/>
      <c r="J56" s="411">
        <f>J39</f>
        <v>23529.411764705881</v>
      </c>
      <c r="K56" s="411"/>
      <c r="L56" s="411">
        <f>L39</f>
        <v>23076.923076923078</v>
      </c>
      <c r="M56" s="411"/>
      <c r="N56" s="411">
        <f>N39</f>
        <v>22641.509433962263</v>
      </c>
      <c r="O56" s="411"/>
      <c r="P56" s="411">
        <f>P39</f>
        <v>22222.222222222223</v>
      </c>
      <c r="Q56" s="411"/>
      <c r="R56" s="411">
        <f>R39</f>
        <v>21818.18181818182</v>
      </c>
      <c r="S56" s="411"/>
      <c r="T56" s="411">
        <f>T39</f>
        <v>21428.571428571428</v>
      </c>
      <c r="U56" s="411"/>
      <c r="V56" s="411">
        <f>V39</f>
        <v>21052.63157894737</v>
      </c>
      <c r="W56" s="411"/>
      <c r="X56" s="411">
        <f>X39</f>
        <v>20689.655172413793</v>
      </c>
      <c r="Y56" s="411"/>
      <c r="Z56" s="411">
        <f>Z39</f>
        <v>20338.983050847459</v>
      </c>
      <c r="AA56" s="411"/>
    </row>
    <row r="57" spans="2:27">
      <c r="B57" s="136"/>
      <c r="C57" s="128" t="s">
        <v>106</v>
      </c>
      <c r="D57" s="424">
        <f>D39</f>
        <v>25000</v>
      </c>
      <c r="E57" s="424"/>
      <c r="F57" s="411">
        <f>F39</f>
        <v>24489.795918367348</v>
      </c>
      <c r="G57" s="411"/>
      <c r="H57" s="411">
        <f>H39</f>
        <v>24000</v>
      </c>
      <c r="I57" s="447"/>
      <c r="J57" s="411">
        <f>J39</f>
        <v>23529.411764705881</v>
      </c>
      <c r="K57" s="411"/>
      <c r="L57" s="411">
        <f>L39</f>
        <v>23076.923076923078</v>
      </c>
      <c r="M57" s="411"/>
      <c r="N57" s="411">
        <f>N39</f>
        <v>22641.509433962263</v>
      </c>
      <c r="O57" s="411"/>
      <c r="P57" s="411">
        <f>P39</f>
        <v>22222.222222222223</v>
      </c>
      <c r="Q57" s="411"/>
      <c r="R57" s="411">
        <f>R39</f>
        <v>21818.18181818182</v>
      </c>
      <c r="S57" s="411"/>
      <c r="T57" s="411">
        <f>T39</f>
        <v>21428.571428571428</v>
      </c>
      <c r="U57" s="411"/>
      <c r="V57" s="411">
        <f>V39</f>
        <v>21052.63157894737</v>
      </c>
      <c r="W57" s="411"/>
      <c r="X57" s="411">
        <f>X39</f>
        <v>20689.655172413793</v>
      </c>
      <c r="Y57" s="411"/>
      <c r="Z57" s="411">
        <f>Z39</f>
        <v>20338.983050847459</v>
      </c>
      <c r="AA57" s="411"/>
    </row>
    <row r="58" spans="2:27">
      <c r="B58" s="136"/>
      <c r="C58" s="128" t="s">
        <v>107</v>
      </c>
      <c r="D58" s="424">
        <f>D39</f>
        <v>25000</v>
      </c>
      <c r="E58" s="424"/>
      <c r="F58" s="411">
        <f>F39</f>
        <v>24489.795918367348</v>
      </c>
      <c r="G58" s="411"/>
      <c r="H58" s="411">
        <f>H39</f>
        <v>24000</v>
      </c>
      <c r="I58" s="447"/>
      <c r="J58" s="411">
        <f>J39</f>
        <v>23529.411764705881</v>
      </c>
      <c r="K58" s="411"/>
      <c r="L58" s="411">
        <f>L39</f>
        <v>23076.923076923078</v>
      </c>
      <c r="M58" s="411"/>
      <c r="N58" s="411">
        <f>N39</f>
        <v>22641.509433962263</v>
      </c>
      <c r="O58" s="411"/>
      <c r="P58" s="411">
        <f>P39</f>
        <v>22222.222222222223</v>
      </c>
      <c r="Q58" s="411"/>
      <c r="R58" s="411">
        <f>R39</f>
        <v>21818.18181818182</v>
      </c>
      <c r="S58" s="411"/>
      <c r="T58" s="411">
        <f>T39</f>
        <v>21428.571428571428</v>
      </c>
      <c r="U58" s="411"/>
      <c r="V58" s="411">
        <f>V39</f>
        <v>21052.63157894737</v>
      </c>
      <c r="W58" s="411"/>
      <c r="X58" s="411">
        <f>X39</f>
        <v>20689.655172413793</v>
      </c>
      <c r="Y58" s="411"/>
      <c r="Z58" s="411">
        <f>Z39</f>
        <v>20338.983050847459</v>
      </c>
      <c r="AA58" s="411"/>
    </row>
    <row r="59" spans="2:27">
      <c r="B59" s="136"/>
      <c r="C59" s="128" t="s">
        <v>108</v>
      </c>
      <c r="D59" s="424">
        <f>D39</f>
        <v>25000</v>
      </c>
      <c r="E59" s="424"/>
      <c r="F59" s="411">
        <f>F39</f>
        <v>24489.795918367348</v>
      </c>
      <c r="G59" s="411"/>
      <c r="H59" s="411">
        <f>H39</f>
        <v>24000</v>
      </c>
      <c r="I59" s="447"/>
      <c r="J59" s="411">
        <f>J39</f>
        <v>23529.411764705881</v>
      </c>
      <c r="K59" s="411"/>
      <c r="L59" s="411">
        <f>L39</f>
        <v>23076.923076923078</v>
      </c>
      <c r="M59" s="411"/>
      <c r="N59" s="411">
        <f>N39</f>
        <v>22641.509433962263</v>
      </c>
      <c r="O59" s="411"/>
      <c r="P59" s="411">
        <f>P39</f>
        <v>22222.222222222223</v>
      </c>
      <c r="Q59" s="411"/>
      <c r="R59" s="411">
        <f>R39</f>
        <v>21818.18181818182</v>
      </c>
      <c r="S59" s="411"/>
      <c r="T59" s="411">
        <f>T39</f>
        <v>21428.571428571428</v>
      </c>
      <c r="U59" s="411"/>
      <c r="V59" s="411">
        <f>V39</f>
        <v>21052.63157894737</v>
      </c>
      <c r="W59" s="411"/>
      <c r="X59" s="411">
        <f>X39</f>
        <v>20689.655172413793</v>
      </c>
      <c r="Y59" s="411"/>
      <c r="Z59" s="411">
        <f>Z39</f>
        <v>20338.983050847459</v>
      </c>
      <c r="AA59" s="411"/>
    </row>
    <row r="60" spans="2:27">
      <c r="B60" s="136"/>
      <c r="C60" s="128" t="s">
        <v>109</v>
      </c>
      <c r="D60" s="424">
        <f>D39</f>
        <v>25000</v>
      </c>
      <c r="E60" s="424"/>
      <c r="F60" s="411">
        <f>F39</f>
        <v>24489.795918367348</v>
      </c>
      <c r="G60" s="411"/>
      <c r="H60" s="411">
        <f>H39</f>
        <v>24000</v>
      </c>
      <c r="I60" s="447"/>
      <c r="J60" s="411">
        <f>J39</f>
        <v>23529.411764705881</v>
      </c>
      <c r="K60" s="411"/>
      <c r="L60" s="411">
        <f>L39</f>
        <v>23076.923076923078</v>
      </c>
      <c r="M60" s="411"/>
      <c r="N60" s="411">
        <f>N39</f>
        <v>22641.509433962263</v>
      </c>
      <c r="O60" s="411"/>
      <c r="P60" s="411">
        <f>P39</f>
        <v>22222.222222222223</v>
      </c>
      <c r="Q60" s="411"/>
      <c r="R60" s="411">
        <f>R39</f>
        <v>21818.18181818182</v>
      </c>
      <c r="S60" s="411"/>
      <c r="T60" s="411">
        <f>T39</f>
        <v>21428.571428571428</v>
      </c>
      <c r="U60" s="411"/>
      <c r="V60" s="411">
        <f>V39</f>
        <v>21052.63157894737</v>
      </c>
      <c r="W60" s="411"/>
      <c r="X60" s="411">
        <f>X39</f>
        <v>20689.655172413793</v>
      </c>
      <c r="Y60" s="411"/>
      <c r="Z60" s="411">
        <f>Z39</f>
        <v>20338.983050847459</v>
      </c>
      <c r="AA60" s="411"/>
    </row>
    <row r="61" spans="2:27">
      <c r="B61" s="136"/>
      <c r="C61" s="128" t="s">
        <v>110</v>
      </c>
      <c r="D61" s="424">
        <f>D39</f>
        <v>25000</v>
      </c>
      <c r="E61" s="424"/>
      <c r="F61" s="411">
        <f>F39</f>
        <v>24489.795918367348</v>
      </c>
      <c r="G61" s="411"/>
      <c r="H61" s="411">
        <f>H39</f>
        <v>24000</v>
      </c>
      <c r="I61" s="447"/>
      <c r="J61" s="411">
        <f>J39</f>
        <v>23529.411764705881</v>
      </c>
      <c r="K61" s="411"/>
      <c r="L61" s="411">
        <f>L39</f>
        <v>23076.923076923078</v>
      </c>
      <c r="M61" s="411"/>
      <c r="N61" s="411">
        <f>N39</f>
        <v>22641.509433962263</v>
      </c>
      <c r="O61" s="411"/>
      <c r="P61" s="411">
        <f>P39</f>
        <v>22222.222222222223</v>
      </c>
      <c r="Q61" s="411"/>
      <c r="R61" s="411">
        <f>R39</f>
        <v>21818.18181818182</v>
      </c>
      <c r="S61" s="411"/>
      <c r="T61" s="411">
        <f>T39</f>
        <v>21428.571428571428</v>
      </c>
      <c r="U61" s="411"/>
      <c r="V61" s="411">
        <f>V39</f>
        <v>21052.63157894737</v>
      </c>
      <c r="W61" s="411"/>
      <c r="X61" s="411">
        <f>X39</f>
        <v>20689.655172413793</v>
      </c>
      <c r="Y61" s="411"/>
      <c r="Z61" s="411">
        <f>Z39</f>
        <v>20338.983050847459</v>
      </c>
      <c r="AA61" s="411"/>
    </row>
    <row r="62" spans="2:27">
      <c r="B62" s="136"/>
      <c r="C62" s="128" t="s">
        <v>111</v>
      </c>
      <c r="D62" s="424">
        <f>D39</f>
        <v>25000</v>
      </c>
      <c r="E62" s="424"/>
      <c r="F62" s="411">
        <f>F39</f>
        <v>24489.795918367348</v>
      </c>
      <c r="G62" s="411"/>
      <c r="H62" s="411">
        <f>H39</f>
        <v>24000</v>
      </c>
      <c r="I62" s="447"/>
      <c r="J62" s="411">
        <f>J39</f>
        <v>23529.411764705881</v>
      </c>
      <c r="K62" s="411"/>
      <c r="L62" s="411">
        <f>L39</f>
        <v>23076.923076923078</v>
      </c>
      <c r="M62" s="411"/>
      <c r="N62" s="411">
        <f>N39</f>
        <v>22641.509433962263</v>
      </c>
      <c r="O62" s="411"/>
      <c r="P62" s="411">
        <f>P39</f>
        <v>22222.222222222223</v>
      </c>
      <c r="Q62" s="411"/>
      <c r="R62" s="411">
        <f>R39</f>
        <v>21818.18181818182</v>
      </c>
      <c r="S62" s="411"/>
      <c r="T62" s="411">
        <f>T39</f>
        <v>21428.571428571428</v>
      </c>
      <c r="U62" s="411"/>
      <c r="V62" s="411">
        <f>V39</f>
        <v>21052.63157894737</v>
      </c>
      <c r="W62" s="411"/>
      <c r="X62" s="411">
        <f>X39</f>
        <v>20689.655172413793</v>
      </c>
      <c r="Y62" s="411"/>
      <c r="Z62" s="411">
        <f>Z39</f>
        <v>20338.983050847459</v>
      </c>
      <c r="AA62" s="411"/>
    </row>
    <row r="63" spans="2:27">
      <c r="B63" s="136"/>
      <c r="C63" s="128" t="s">
        <v>112</v>
      </c>
      <c r="D63" s="424">
        <f>D39</f>
        <v>25000</v>
      </c>
      <c r="E63" s="424"/>
      <c r="F63" s="411">
        <f>F39</f>
        <v>24489.795918367348</v>
      </c>
      <c r="G63" s="411"/>
      <c r="H63" s="411">
        <f>H39</f>
        <v>24000</v>
      </c>
      <c r="I63" s="447"/>
      <c r="J63" s="411">
        <f>J39</f>
        <v>23529.411764705881</v>
      </c>
      <c r="K63" s="411"/>
      <c r="L63" s="411">
        <f>L39</f>
        <v>23076.923076923078</v>
      </c>
      <c r="M63" s="411"/>
      <c r="N63" s="411">
        <f>N39</f>
        <v>22641.509433962263</v>
      </c>
      <c r="O63" s="411"/>
      <c r="P63" s="411">
        <f>P39</f>
        <v>22222.222222222223</v>
      </c>
      <c r="Q63" s="411"/>
      <c r="R63" s="411">
        <f>R39</f>
        <v>21818.18181818182</v>
      </c>
      <c r="S63" s="411"/>
      <c r="T63" s="411">
        <f>T39</f>
        <v>21428.571428571428</v>
      </c>
      <c r="U63" s="411"/>
      <c r="V63" s="411">
        <f>V39</f>
        <v>21052.63157894737</v>
      </c>
      <c r="W63" s="411"/>
      <c r="X63" s="411">
        <f>X39</f>
        <v>20689.655172413793</v>
      </c>
      <c r="Y63" s="411"/>
      <c r="Z63" s="411">
        <f>Z39</f>
        <v>20338.983050847459</v>
      </c>
      <c r="AA63" s="411"/>
    </row>
    <row r="64" spans="2:27">
      <c r="B64" s="136"/>
      <c r="C64" s="129" t="s">
        <v>113</v>
      </c>
      <c r="D64" s="421">
        <f>D39</f>
        <v>25000</v>
      </c>
      <c r="E64" s="421"/>
      <c r="F64" s="412">
        <f>F39</f>
        <v>24489.795918367348</v>
      </c>
      <c r="G64" s="412"/>
      <c r="H64" s="412">
        <f>H39</f>
        <v>24000</v>
      </c>
      <c r="I64" s="448"/>
      <c r="J64" s="412">
        <f>J39</f>
        <v>23529.411764705881</v>
      </c>
      <c r="K64" s="412"/>
      <c r="L64" s="412">
        <f>L39</f>
        <v>23076.923076923078</v>
      </c>
      <c r="M64" s="412"/>
      <c r="N64" s="412">
        <f>N39</f>
        <v>22641.509433962263</v>
      </c>
      <c r="O64" s="412"/>
      <c r="P64" s="412">
        <f>P39</f>
        <v>22222.222222222223</v>
      </c>
      <c r="Q64" s="412"/>
      <c r="R64" s="412">
        <f>R39</f>
        <v>21818.18181818182</v>
      </c>
      <c r="S64" s="412"/>
      <c r="T64" s="412">
        <f>T39</f>
        <v>21428.571428571428</v>
      </c>
      <c r="U64" s="412"/>
      <c r="V64" s="412">
        <f>V39</f>
        <v>21052.63157894737</v>
      </c>
      <c r="W64" s="412"/>
      <c r="X64" s="412">
        <f>X39</f>
        <v>20689.655172413793</v>
      </c>
      <c r="Y64" s="412"/>
      <c r="Z64" s="412">
        <f>Z39</f>
        <v>20338.983050847459</v>
      </c>
      <c r="AA64" s="412"/>
    </row>
    <row r="65" spans="2:27">
      <c r="B65" s="133"/>
      <c r="C65" s="135" t="s">
        <v>1</v>
      </c>
      <c r="D65" s="409">
        <f>D53+D54+D55+D56+D57+D58+D59+D60+D61+D62+D63+D64</f>
        <v>300000</v>
      </c>
      <c r="E65" s="410"/>
      <c r="F65" s="409">
        <f>F53+F54+F55+F56+F57+F58+F59+F60+F61+F62+F63+F64</f>
        <v>293877.55102040811</v>
      </c>
      <c r="G65" s="410"/>
      <c r="H65" s="409">
        <f>H53+H54+H55+H56+H57+H58+H59+H60+H61+H62+H63+H64</f>
        <v>288000</v>
      </c>
      <c r="I65" s="410"/>
      <c r="J65" s="409">
        <f>J53+J54+J55+J56+J57+J58+J59+J60+J61+J62+J63+J64</f>
        <v>282352.94117647054</v>
      </c>
      <c r="K65" s="410"/>
      <c r="L65" s="409">
        <f>L53+L54+L55+L56+L57+L58+L59+L60+L61+L62+L63+L64</f>
        <v>276923.07692307688</v>
      </c>
      <c r="M65" s="410"/>
      <c r="N65" s="409">
        <f>N53+N54+N55+N56+N57+N58+N59+N60+N61+N62+N63+N64</f>
        <v>271698.11320754717</v>
      </c>
      <c r="O65" s="410"/>
      <c r="P65" s="409">
        <f>P53+P54+P55+P56+P57+P58+P59+P60+P61+P62+P63+P64</f>
        <v>266666.66666666669</v>
      </c>
      <c r="Q65" s="410"/>
      <c r="R65" s="409">
        <f>R53+R54+R55+R56+R57+R58+R59+R60+R61+R62+R63+R64</f>
        <v>261818.18181818185</v>
      </c>
      <c r="S65" s="410"/>
      <c r="T65" s="409">
        <f>T53+T54+T55+T56+T57+T58+T59+T60+T61+T62+T63+T64</f>
        <v>257142.85714285707</v>
      </c>
      <c r="U65" s="410"/>
      <c r="V65" s="409">
        <f>V53+V54+V55+V56+V57+V58+V59+V60+V61+V62+V63+V64</f>
        <v>252631.5789473684</v>
      </c>
      <c r="W65" s="410"/>
      <c r="X65" s="409">
        <f>X53+X54+X55+X56+X57+X58+X59+X60+X61+X62+X63+X64</f>
        <v>248275.86206896554</v>
      </c>
      <c r="Y65" s="410"/>
      <c r="Z65" s="409">
        <f>Z53+Z54+Z55+Z56+Z57+Z58+Z59+Z60+Z61+Z62+Z63+Z64</f>
        <v>244067.79661016949</v>
      </c>
      <c r="AA65" s="410"/>
    </row>
    <row r="66" spans="2:27">
      <c r="B66" s="134"/>
      <c r="C66" s="137" t="s">
        <v>128</v>
      </c>
      <c r="D66" s="409">
        <f>ROUNDDOWN(D65/2,-3)</f>
        <v>150000</v>
      </c>
      <c r="E66" s="410"/>
      <c r="F66" s="409">
        <f>ROUNDDOWN(F65/2,-3)</f>
        <v>146000</v>
      </c>
      <c r="G66" s="410"/>
      <c r="H66" s="409">
        <f>ROUNDDOWN(H65/2,-3)</f>
        <v>144000</v>
      </c>
      <c r="I66" s="410"/>
      <c r="J66" s="409">
        <f>ROUNDDOWN(J65/2,-3)</f>
        <v>141000</v>
      </c>
      <c r="K66" s="410"/>
      <c r="L66" s="409">
        <f>ROUNDDOWN(L65/2,-3)</f>
        <v>138000</v>
      </c>
      <c r="M66" s="410"/>
      <c r="N66" s="409">
        <f>ROUNDDOWN(N65/2,-3)</f>
        <v>135000</v>
      </c>
      <c r="O66" s="410"/>
      <c r="P66" s="409">
        <f>ROUNDDOWN(P65/2,-3)</f>
        <v>133000</v>
      </c>
      <c r="Q66" s="410"/>
      <c r="R66" s="409">
        <f>ROUNDDOWN(R65/2,-3)</f>
        <v>130000</v>
      </c>
      <c r="S66" s="410"/>
      <c r="T66" s="409">
        <f>ROUNDDOWN(T65/2,-3)</f>
        <v>128000</v>
      </c>
      <c r="U66" s="410"/>
      <c r="V66" s="409">
        <f>ROUNDDOWN(V65/2,-3)</f>
        <v>126000</v>
      </c>
      <c r="W66" s="410"/>
      <c r="X66" s="409">
        <f>ROUNDDOWN(X65/2,-3)</f>
        <v>124000</v>
      </c>
      <c r="Y66" s="410"/>
      <c r="Z66" s="409">
        <f>ROUNDDOWN(Z65/2,-3)</f>
        <v>122000</v>
      </c>
      <c r="AA66" s="410"/>
    </row>
    <row r="67" spans="2:27">
      <c r="B67" s="118" t="s">
        <v>99</v>
      </c>
      <c r="C67" s="127" t="s">
        <v>102</v>
      </c>
      <c r="D67" s="426">
        <f>D39</f>
        <v>25000</v>
      </c>
      <c r="E67" s="426"/>
      <c r="F67" s="413">
        <f>F39</f>
        <v>24489.795918367348</v>
      </c>
      <c r="G67" s="413"/>
      <c r="H67" s="413">
        <f>H39</f>
        <v>24000</v>
      </c>
      <c r="I67" s="446"/>
      <c r="J67" s="413">
        <f>J39</f>
        <v>23529.411764705881</v>
      </c>
      <c r="K67" s="413"/>
      <c r="L67" s="413">
        <f>L39</f>
        <v>23076.923076923078</v>
      </c>
      <c r="M67" s="413"/>
      <c r="N67" s="413">
        <f>N39</f>
        <v>22641.509433962263</v>
      </c>
      <c r="O67" s="413"/>
      <c r="P67" s="413">
        <f>P39</f>
        <v>22222.222222222223</v>
      </c>
      <c r="Q67" s="413"/>
      <c r="R67" s="413">
        <f>R39</f>
        <v>21818.18181818182</v>
      </c>
      <c r="S67" s="413"/>
      <c r="T67" s="413">
        <f>T39</f>
        <v>21428.571428571428</v>
      </c>
      <c r="U67" s="413"/>
      <c r="V67" s="413">
        <f>V39</f>
        <v>21052.63157894737</v>
      </c>
      <c r="W67" s="413"/>
      <c r="X67" s="413">
        <f>X39</f>
        <v>20689.655172413793</v>
      </c>
      <c r="Y67" s="413"/>
      <c r="Z67" s="413">
        <f>Z39</f>
        <v>20338.983050847459</v>
      </c>
      <c r="AA67" s="413"/>
    </row>
    <row r="68" spans="2:27">
      <c r="B68" s="119">
        <f>B12+4</f>
        <v>2028</v>
      </c>
      <c r="C68" s="128" t="s">
        <v>103</v>
      </c>
      <c r="D68" s="424">
        <f>D39</f>
        <v>25000</v>
      </c>
      <c r="E68" s="424"/>
      <c r="F68" s="411">
        <f>F39</f>
        <v>24489.795918367348</v>
      </c>
      <c r="G68" s="411"/>
      <c r="H68" s="411">
        <f>H39</f>
        <v>24000</v>
      </c>
      <c r="I68" s="447"/>
      <c r="J68" s="411">
        <f>J39</f>
        <v>23529.411764705881</v>
      </c>
      <c r="K68" s="411"/>
      <c r="L68" s="411">
        <f>L39</f>
        <v>23076.923076923078</v>
      </c>
      <c r="M68" s="411"/>
      <c r="N68" s="411">
        <f>N39</f>
        <v>22641.509433962263</v>
      </c>
      <c r="O68" s="411"/>
      <c r="P68" s="411">
        <f>P39</f>
        <v>22222.222222222223</v>
      </c>
      <c r="Q68" s="411"/>
      <c r="R68" s="411">
        <f>R39</f>
        <v>21818.18181818182</v>
      </c>
      <c r="S68" s="411"/>
      <c r="T68" s="411">
        <f>T39</f>
        <v>21428.571428571428</v>
      </c>
      <c r="U68" s="411"/>
      <c r="V68" s="411">
        <f>V39</f>
        <v>21052.63157894737</v>
      </c>
      <c r="W68" s="411"/>
      <c r="X68" s="411">
        <f>X39</f>
        <v>20689.655172413793</v>
      </c>
      <c r="Y68" s="411"/>
      <c r="Z68" s="411">
        <f>Z39</f>
        <v>20338.983050847459</v>
      </c>
      <c r="AA68" s="411"/>
    </row>
    <row r="69" spans="2:27">
      <c r="B69" s="126"/>
      <c r="C69" s="128" t="s">
        <v>104</v>
      </c>
      <c r="D69" s="424">
        <f>D39</f>
        <v>25000</v>
      </c>
      <c r="E69" s="424"/>
      <c r="F69" s="411">
        <f>F39</f>
        <v>24489.795918367348</v>
      </c>
      <c r="G69" s="411"/>
      <c r="H69" s="411">
        <f>H39</f>
        <v>24000</v>
      </c>
      <c r="I69" s="447"/>
      <c r="J69" s="411">
        <f>J39</f>
        <v>23529.411764705881</v>
      </c>
      <c r="K69" s="411"/>
      <c r="L69" s="411">
        <f>L39</f>
        <v>23076.923076923078</v>
      </c>
      <c r="M69" s="411"/>
      <c r="N69" s="411">
        <f>N39</f>
        <v>22641.509433962263</v>
      </c>
      <c r="O69" s="411"/>
      <c r="P69" s="411">
        <f>P39</f>
        <v>22222.222222222223</v>
      </c>
      <c r="Q69" s="411"/>
      <c r="R69" s="411">
        <f>R39</f>
        <v>21818.18181818182</v>
      </c>
      <c r="S69" s="411"/>
      <c r="T69" s="411">
        <f>T39</f>
        <v>21428.571428571428</v>
      </c>
      <c r="U69" s="411"/>
      <c r="V69" s="411">
        <f>V39</f>
        <v>21052.63157894737</v>
      </c>
      <c r="W69" s="411"/>
      <c r="X69" s="411">
        <f>X39</f>
        <v>20689.655172413793</v>
      </c>
      <c r="Y69" s="411"/>
      <c r="Z69" s="411">
        <f>Z39</f>
        <v>20338.983050847459</v>
      </c>
      <c r="AA69" s="411"/>
    </row>
    <row r="70" spans="2:27">
      <c r="B70" s="120"/>
      <c r="C70" s="128" t="s">
        <v>105</v>
      </c>
      <c r="D70" s="424">
        <f>D39</f>
        <v>25000</v>
      </c>
      <c r="E70" s="424"/>
      <c r="F70" s="411">
        <f>F39</f>
        <v>24489.795918367348</v>
      </c>
      <c r="G70" s="411"/>
      <c r="H70" s="411">
        <f>H39</f>
        <v>24000</v>
      </c>
      <c r="I70" s="447"/>
      <c r="J70" s="411">
        <f>J39</f>
        <v>23529.411764705881</v>
      </c>
      <c r="K70" s="411"/>
      <c r="L70" s="411">
        <f>L39</f>
        <v>23076.923076923078</v>
      </c>
      <c r="M70" s="411"/>
      <c r="N70" s="411">
        <f>N39</f>
        <v>22641.509433962263</v>
      </c>
      <c r="O70" s="411"/>
      <c r="P70" s="411">
        <f>P39</f>
        <v>22222.222222222223</v>
      </c>
      <c r="Q70" s="411"/>
      <c r="R70" s="411">
        <f>R39</f>
        <v>21818.18181818182</v>
      </c>
      <c r="S70" s="411"/>
      <c r="T70" s="411">
        <f>T39</f>
        <v>21428.571428571428</v>
      </c>
      <c r="U70" s="411"/>
      <c r="V70" s="411">
        <f>V39</f>
        <v>21052.63157894737</v>
      </c>
      <c r="W70" s="411"/>
      <c r="X70" s="411">
        <f>X39</f>
        <v>20689.655172413793</v>
      </c>
      <c r="Y70" s="411"/>
      <c r="Z70" s="411">
        <f>Z39</f>
        <v>20338.983050847459</v>
      </c>
      <c r="AA70" s="411"/>
    </row>
    <row r="71" spans="2:27">
      <c r="B71" s="120"/>
      <c r="C71" s="128" t="s">
        <v>106</v>
      </c>
      <c r="D71" s="424">
        <f>D39</f>
        <v>25000</v>
      </c>
      <c r="E71" s="424"/>
      <c r="F71" s="411">
        <f>F39</f>
        <v>24489.795918367348</v>
      </c>
      <c r="G71" s="411"/>
      <c r="H71" s="411">
        <f>H39</f>
        <v>24000</v>
      </c>
      <c r="I71" s="447"/>
      <c r="J71" s="411">
        <f>J39</f>
        <v>23529.411764705881</v>
      </c>
      <c r="K71" s="411"/>
      <c r="L71" s="411">
        <f>L39</f>
        <v>23076.923076923078</v>
      </c>
      <c r="M71" s="411"/>
      <c r="N71" s="411">
        <f>N39</f>
        <v>22641.509433962263</v>
      </c>
      <c r="O71" s="411"/>
      <c r="P71" s="411">
        <f>P39</f>
        <v>22222.222222222223</v>
      </c>
      <c r="Q71" s="411"/>
      <c r="R71" s="411">
        <f>R39</f>
        <v>21818.18181818182</v>
      </c>
      <c r="S71" s="411"/>
      <c r="T71" s="411">
        <f>T39</f>
        <v>21428.571428571428</v>
      </c>
      <c r="U71" s="411"/>
      <c r="V71" s="411">
        <f>V39</f>
        <v>21052.63157894737</v>
      </c>
      <c r="W71" s="411"/>
      <c r="X71" s="411">
        <f>X39</f>
        <v>20689.655172413793</v>
      </c>
      <c r="Y71" s="411"/>
      <c r="Z71" s="411">
        <f>Z39</f>
        <v>20338.983050847459</v>
      </c>
      <c r="AA71" s="411"/>
    </row>
    <row r="72" spans="2:27">
      <c r="B72" s="120"/>
      <c r="C72" s="128" t="s">
        <v>107</v>
      </c>
      <c r="D72" s="424">
        <f>D39</f>
        <v>25000</v>
      </c>
      <c r="E72" s="424"/>
      <c r="F72" s="411">
        <f>F39</f>
        <v>24489.795918367348</v>
      </c>
      <c r="G72" s="411"/>
      <c r="H72" s="411">
        <f>H39</f>
        <v>24000</v>
      </c>
      <c r="I72" s="447"/>
      <c r="J72" s="411">
        <f>J39</f>
        <v>23529.411764705881</v>
      </c>
      <c r="K72" s="411"/>
      <c r="L72" s="411">
        <f>L39</f>
        <v>23076.923076923078</v>
      </c>
      <c r="M72" s="411"/>
      <c r="N72" s="411">
        <f>N39</f>
        <v>22641.509433962263</v>
      </c>
      <c r="O72" s="411"/>
      <c r="P72" s="411">
        <f>P39</f>
        <v>22222.222222222223</v>
      </c>
      <c r="Q72" s="411"/>
      <c r="R72" s="411">
        <f>R39</f>
        <v>21818.18181818182</v>
      </c>
      <c r="S72" s="411"/>
      <c r="T72" s="411">
        <f>T39</f>
        <v>21428.571428571428</v>
      </c>
      <c r="U72" s="411"/>
      <c r="V72" s="411">
        <f>V39</f>
        <v>21052.63157894737</v>
      </c>
      <c r="W72" s="411"/>
      <c r="X72" s="411">
        <f>X39</f>
        <v>20689.655172413793</v>
      </c>
      <c r="Y72" s="411"/>
      <c r="Z72" s="411">
        <f>Z39</f>
        <v>20338.983050847459</v>
      </c>
      <c r="AA72" s="411"/>
    </row>
    <row r="73" spans="2:27">
      <c r="B73" s="120"/>
      <c r="C73" s="128" t="s">
        <v>108</v>
      </c>
      <c r="D73" s="424">
        <f>D39</f>
        <v>25000</v>
      </c>
      <c r="E73" s="424"/>
      <c r="F73" s="411">
        <f>F39</f>
        <v>24489.795918367348</v>
      </c>
      <c r="G73" s="411"/>
      <c r="H73" s="411">
        <f>H39</f>
        <v>24000</v>
      </c>
      <c r="I73" s="447"/>
      <c r="J73" s="411">
        <f>J39</f>
        <v>23529.411764705881</v>
      </c>
      <c r="K73" s="411"/>
      <c r="L73" s="411">
        <f>L39</f>
        <v>23076.923076923078</v>
      </c>
      <c r="M73" s="411"/>
      <c r="N73" s="411">
        <f>N39</f>
        <v>22641.509433962263</v>
      </c>
      <c r="O73" s="411"/>
      <c r="P73" s="411">
        <f>P39</f>
        <v>22222.222222222223</v>
      </c>
      <c r="Q73" s="411"/>
      <c r="R73" s="411">
        <f>R39</f>
        <v>21818.18181818182</v>
      </c>
      <c r="S73" s="411"/>
      <c r="T73" s="411">
        <f>T39</f>
        <v>21428.571428571428</v>
      </c>
      <c r="U73" s="411"/>
      <c r="V73" s="411">
        <f>V39</f>
        <v>21052.63157894737</v>
      </c>
      <c r="W73" s="411"/>
      <c r="X73" s="411">
        <f>X39</f>
        <v>20689.655172413793</v>
      </c>
      <c r="Y73" s="411"/>
      <c r="Z73" s="411">
        <f>Z39</f>
        <v>20338.983050847459</v>
      </c>
      <c r="AA73" s="411"/>
    </row>
    <row r="74" spans="2:27">
      <c r="B74" s="120"/>
      <c r="C74" s="128" t="s">
        <v>109</v>
      </c>
      <c r="D74" s="424">
        <f>D39</f>
        <v>25000</v>
      </c>
      <c r="E74" s="424"/>
      <c r="F74" s="411">
        <f>F39</f>
        <v>24489.795918367348</v>
      </c>
      <c r="G74" s="411"/>
      <c r="H74" s="411">
        <f>H39</f>
        <v>24000</v>
      </c>
      <c r="I74" s="447"/>
      <c r="J74" s="411">
        <f>J39</f>
        <v>23529.411764705881</v>
      </c>
      <c r="K74" s="411"/>
      <c r="L74" s="411">
        <f>L39</f>
        <v>23076.923076923078</v>
      </c>
      <c r="M74" s="411"/>
      <c r="N74" s="411">
        <f>N39</f>
        <v>22641.509433962263</v>
      </c>
      <c r="O74" s="411"/>
      <c r="P74" s="411">
        <f>P39</f>
        <v>22222.222222222223</v>
      </c>
      <c r="Q74" s="411"/>
      <c r="R74" s="411">
        <f>R39</f>
        <v>21818.18181818182</v>
      </c>
      <c r="S74" s="411"/>
      <c r="T74" s="411">
        <f>T39</f>
        <v>21428.571428571428</v>
      </c>
      <c r="U74" s="411"/>
      <c r="V74" s="411">
        <f>V39</f>
        <v>21052.63157894737</v>
      </c>
      <c r="W74" s="411"/>
      <c r="X74" s="411">
        <f>X39</f>
        <v>20689.655172413793</v>
      </c>
      <c r="Y74" s="411"/>
      <c r="Z74" s="411">
        <f>Z39</f>
        <v>20338.983050847459</v>
      </c>
      <c r="AA74" s="411"/>
    </row>
    <row r="75" spans="2:27">
      <c r="B75" s="120"/>
      <c r="C75" s="128" t="s">
        <v>110</v>
      </c>
      <c r="D75" s="424">
        <f>D39</f>
        <v>25000</v>
      </c>
      <c r="E75" s="424"/>
      <c r="F75" s="411">
        <f>F39</f>
        <v>24489.795918367348</v>
      </c>
      <c r="G75" s="411"/>
      <c r="H75" s="411">
        <f>H39</f>
        <v>24000</v>
      </c>
      <c r="I75" s="447"/>
      <c r="J75" s="411">
        <f>J39</f>
        <v>23529.411764705881</v>
      </c>
      <c r="K75" s="411"/>
      <c r="L75" s="411">
        <f>L39</f>
        <v>23076.923076923078</v>
      </c>
      <c r="M75" s="411"/>
      <c r="N75" s="411">
        <f>N39</f>
        <v>22641.509433962263</v>
      </c>
      <c r="O75" s="411"/>
      <c r="P75" s="411">
        <f>P39</f>
        <v>22222.222222222223</v>
      </c>
      <c r="Q75" s="411"/>
      <c r="R75" s="411">
        <f>R39</f>
        <v>21818.18181818182</v>
      </c>
      <c r="S75" s="411"/>
      <c r="T75" s="411">
        <f>T39</f>
        <v>21428.571428571428</v>
      </c>
      <c r="U75" s="411"/>
      <c r="V75" s="411">
        <f>V39</f>
        <v>21052.63157894737</v>
      </c>
      <c r="W75" s="411"/>
      <c r="X75" s="411">
        <f>X39</f>
        <v>20689.655172413793</v>
      </c>
      <c r="Y75" s="411"/>
      <c r="Z75" s="411">
        <f>Z39</f>
        <v>20338.983050847459</v>
      </c>
      <c r="AA75" s="411"/>
    </row>
    <row r="76" spans="2:27">
      <c r="B76" s="120"/>
      <c r="C76" s="128" t="s">
        <v>111</v>
      </c>
      <c r="D76" s="424">
        <f>D39</f>
        <v>25000</v>
      </c>
      <c r="E76" s="424"/>
      <c r="F76" s="411">
        <f>F39</f>
        <v>24489.795918367348</v>
      </c>
      <c r="G76" s="411"/>
      <c r="H76" s="411">
        <f>H39</f>
        <v>24000</v>
      </c>
      <c r="I76" s="447"/>
      <c r="J76" s="411">
        <f>J39</f>
        <v>23529.411764705881</v>
      </c>
      <c r="K76" s="411"/>
      <c r="L76" s="411">
        <f>L39</f>
        <v>23076.923076923078</v>
      </c>
      <c r="M76" s="411"/>
      <c r="N76" s="411">
        <f>N39</f>
        <v>22641.509433962263</v>
      </c>
      <c r="O76" s="411"/>
      <c r="P76" s="411">
        <f>P39</f>
        <v>22222.222222222223</v>
      </c>
      <c r="Q76" s="411"/>
      <c r="R76" s="411">
        <f>R39</f>
        <v>21818.18181818182</v>
      </c>
      <c r="S76" s="411"/>
      <c r="T76" s="411">
        <f>T39</f>
        <v>21428.571428571428</v>
      </c>
      <c r="U76" s="411"/>
      <c r="V76" s="411">
        <f>V39</f>
        <v>21052.63157894737</v>
      </c>
      <c r="W76" s="411"/>
      <c r="X76" s="411">
        <f>X39</f>
        <v>20689.655172413793</v>
      </c>
      <c r="Y76" s="411"/>
      <c r="Z76" s="411">
        <f>Z39</f>
        <v>20338.983050847459</v>
      </c>
      <c r="AA76" s="411"/>
    </row>
    <row r="77" spans="2:27">
      <c r="B77" s="120"/>
      <c r="C77" s="128" t="s">
        <v>112</v>
      </c>
      <c r="D77" s="424">
        <f>D39</f>
        <v>25000</v>
      </c>
      <c r="E77" s="424"/>
      <c r="F77" s="411">
        <f>F39</f>
        <v>24489.795918367348</v>
      </c>
      <c r="G77" s="411"/>
      <c r="H77" s="411">
        <f>H39</f>
        <v>24000</v>
      </c>
      <c r="I77" s="447"/>
      <c r="J77" s="411">
        <f>J39</f>
        <v>23529.411764705881</v>
      </c>
      <c r="K77" s="411"/>
      <c r="L77" s="411">
        <f>L39</f>
        <v>23076.923076923078</v>
      </c>
      <c r="M77" s="411"/>
      <c r="N77" s="411">
        <f>N39</f>
        <v>22641.509433962263</v>
      </c>
      <c r="O77" s="411"/>
      <c r="P77" s="411">
        <f>P39</f>
        <v>22222.222222222223</v>
      </c>
      <c r="Q77" s="411"/>
      <c r="R77" s="411">
        <f>R39</f>
        <v>21818.18181818182</v>
      </c>
      <c r="S77" s="411"/>
      <c r="T77" s="411">
        <f>T39</f>
        <v>21428.571428571428</v>
      </c>
      <c r="U77" s="411"/>
      <c r="V77" s="411">
        <f>V39</f>
        <v>21052.63157894737</v>
      </c>
      <c r="W77" s="411"/>
      <c r="X77" s="411">
        <f>X39</f>
        <v>20689.655172413793</v>
      </c>
      <c r="Y77" s="411"/>
      <c r="Z77" s="411">
        <f>Z39</f>
        <v>20338.983050847459</v>
      </c>
      <c r="AA77" s="411"/>
    </row>
    <row r="78" spans="2:27">
      <c r="B78" s="120"/>
      <c r="C78" s="129" t="s">
        <v>113</v>
      </c>
      <c r="D78" s="421">
        <f>D39</f>
        <v>25000</v>
      </c>
      <c r="E78" s="421"/>
      <c r="F78" s="412">
        <f>F39</f>
        <v>24489.795918367348</v>
      </c>
      <c r="G78" s="412"/>
      <c r="H78" s="412">
        <f>H39</f>
        <v>24000</v>
      </c>
      <c r="I78" s="448"/>
      <c r="J78" s="412">
        <f>J39</f>
        <v>23529.411764705881</v>
      </c>
      <c r="K78" s="412"/>
      <c r="L78" s="412">
        <f>L39</f>
        <v>23076.923076923078</v>
      </c>
      <c r="M78" s="412"/>
      <c r="N78" s="412">
        <f>N39</f>
        <v>22641.509433962263</v>
      </c>
      <c r="O78" s="412"/>
      <c r="P78" s="412">
        <f>P39</f>
        <v>22222.222222222223</v>
      </c>
      <c r="Q78" s="412"/>
      <c r="R78" s="412">
        <f>R39</f>
        <v>21818.18181818182</v>
      </c>
      <c r="S78" s="412"/>
      <c r="T78" s="412">
        <f>T39</f>
        <v>21428.571428571428</v>
      </c>
      <c r="U78" s="412"/>
      <c r="V78" s="412">
        <f>V39</f>
        <v>21052.63157894737</v>
      </c>
      <c r="W78" s="412"/>
      <c r="X78" s="412">
        <f>X39</f>
        <v>20689.655172413793</v>
      </c>
      <c r="Y78" s="412"/>
      <c r="Z78" s="412">
        <f>Z39</f>
        <v>20338.983050847459</v>
      </c>
      <c r="AA78" s="412"/>
    </row>
    <row r="79" spans="2:27">
      <c r="B79" s="120"/>
      <c r="C79" s="135" t="s">
        <v>1</v>
      </c>
      <c r="D79" s="409">
        <f>D67+D68+D69+D70+D71+D72+D73+D74+D75+D76+D77+D78</f>
        <v>300000</v>
      </c>
      <c r="E79" s="410"/>
      <c r="F79" s="409">
        <f>F67+F68+F69+F70+F71+F72+F73+F74+F75+F76+F77+F78</f>
        <v>293877.55102040811</v>
      </c>
      <c r="G79" s="410"/>
      <c r="H79" s="409">
        <f>H67+H68+H69+H70+H71+H72+H73+H74+H75+H76+H77+H78</f>
        <v>288000</v>
      </c>
      <c r="I79" s="410"/>
      <c r="J79" s="409">
        <f>J67+J68+J69+J70+J71+J72+J73+J74+J75+J76+J77+J78</f>
        <v>282352.94117647054</v>
      </c>
      <c r="K79" s="410"/>
      <c r="L79" s="409">
        <f>L67+L68+L69+L70+L71+L72+L73+L74+L75+L76+L77+L78</f>
        <v>276923.07692307688</v>
      </c>
      <c r="M79" s="410"/>
      <c r="N79" s="409">
        <f>N67+N68+N69+N70+N71+N72+N73+N74+N75+N76+N77+N78</f>
        <v>271698.11320754717</v>
      </c>
      <c r="O79" s="410"/>
      <c r="P79" s="409">
        <f>P67+P68+P69+P70+P71+P72+P73+P74+P75+P76+P77+P78</f>
        <v>266666.66666666669</v>
      </c>
      <c r="Q79" s="410"/>
      <c r="R79" s="409">
        <f>R67+R68+R69+R70+R71+R72+R73+R74+R75+R76+R77+R78</f>
        <v>261818.18181818185</v>
      </c>
      <c r="S79" s="410"/>
      <c r="T79" s="409">
        <f>T67+T68+T69+T70+T71+T72+T73+T74+T75+T76+T77+T78</f>
        <v>257142.85714285707</v>
      </c>
      <c r="U79" s="410"/>
      <c r="V79" s="409">
        <f>V67+V68+V69+V70+V71+V72+V73+V74+V75+V76+V77+V78</f>
        <v>252631.5789473684</v>
      </c>
      <c r="W79" s="410"/>
      <c r="X79" s="409">
        <f>X67+X68+X69+X70+X71+X72+X73+X74+X75+X76+X77+X78</f>
        <v>248275.86206896554</v>
      </c>
      <c r="Y79" s="410"/>
      <c r="Z79" s="409">
        <f>Z67+Z68+Z69+Z70+Z71+Z72+Z73+Z74+Z75+Z76+Z77+Z78</f>
        <v>244067.79661016949</v>
      </c>
      <c r="AA79" s="410"/>
    </row>
    <row r="80" spans="2:27">
      <c r="B80" s="120"/>
      <c r="C80" s="137" t="s">
        <v>128</v>
      </c>
      <c r="D80" s="409">
        <f>ROUNDDOWN(D79/2,-3)</f>
        <v>150000</v>
      </c>
      <c r="E80" s="410"/>
      <c r="F80" s="409">
        <f>ROUNDDOWN(F79/2,-3)</f>
        <v>146000</v>
      </c>
      <c r="G80" s="410"/>
      <c r="H80" s="409">
        <f>ROUNDDOWN(H79/2,-3)</f>
        <v>144000</v>
      </c>
      <c r="I80" s="410"/>
      <c r="J80" s="409">
        <f>ROUNDDOWN(J79/2,-3)</f>
        <v>141000</v>
      </c>
      <c r="K80" s="410"/>
      <c r="L80" s="409">
        <f>ROUNDDOWN(L79/2,-3)</f>
        <v>138000</v>
      </c>
      <c r="M80" s="410"/>
      <c r="N80" s="409">
        <f>ROUNDDOWN(N79/2,-3)</f>
        <v>135000</v>
      </c>
      <c r="O80" s="410"/>
      <c r="P80" s="409">
        <f>ROUNDDOWN(P79/2,-3)</f>
        <v>133000</v>
      </c>
      <c r="Q80" s="410"/>
      <c r="R80" s="409">
        <f>ROUNDDOWN(R79/2,-3)</f>
        <v>130000</v>
      </c>
      <c r="S80" s="410"/>
      <c r="T80" s="409">
        <f>ROUNDDOWN(T79/2,-3)</f>
        <v>128000</v>
      </c>
      <c r="U80" s="410"/>
      <c r="V80" s="409">
        <f>ROUNDDOWN(V79/2,-3)</f>
        <v>126000</v>
      </c>
      <c r="W80" s="410"/>
      <c r="X80" s="409">
        <f>ROUNDDOWN(X79/2,-3)</f>
        <v>124000</v>
      </c>
      <c r="Y80" s="410"/>
      <c r="Z80" s="409">
        <f>ROUNDDOWN(Z79/2,-3)</f>
        <v>122000</v>
      </c>
      <c r="AA80" s="410"/>
    </row>
    <row r="81" spans="2:27">
      <c r="B81" s="118" t="s">
        <v>100</v>
      </c>
      <c r="C81" s="127" t="s">
        <v>102</v>
      </c>
      <c r="D81" s="426">
        <f>D39</f>
        <v>25000</v>
      </c>
      <c r="E81" s="426"/>
      <c r="F81" s="413">
        <f>F39</f>
        <v>24489.795918367348</v>
      </c>
      <c r="G81" s="413"/>
      <c r="H81" s="413">
        <f>H39</f>
        <v>24000</v>
      </c>
      <c r="I81" s="446"/>
      <c r="J81" s="413">
        <f>J39</f>
        <v>23529.411764705881</v>
      </c>
      <c r="K81" s="413"/>
      <c r="L81" s="413">
        <f>L39</f>
        <v>23076.923076923078</v>
      </c>
      <c r="M81" s="413"/>
      <c r="N81" s="413">
        <f>N39</f>
        <v>22641.509433962263</v>
      </c>
      <c r="O81" s="413"/>
      <c r="P81" s="413">
        <f>P39</f>
        <v>22222.222222222223</v>
      </c>
      <c r="Q81" s="413"/>
      <c r="R81" s="413">
        <f>R39</f>
        <v>21818.18181818182</v>
      </c>
      <c r="S81" s="413"/>
      <c r="T81" s="413">
        <f>T39</f>
        <v>21428.571428571428</v>
      </c>
      <c r="U81" s="413"/>
      <c r="V81" s="413">
        <f>V39</f>
        <v>21052.63157894737</v>
      </c>
      <c r="W81" s="413"/>
      <c r="X81" s="413">
        <f>X39</f>
        <v>20689.655172413793</v>
      </c>
      <c r="Y81" s="413"/>
      <c r="Z81" s="413">
        <f>Z39</f>
        <v>20338.983050847459</v>
      </c>
      <c r="AA81" s="413"/>
    </row>
    <row r="82" spans="2:27">
      <c r="B82" s="119">
        <f>B12+5</f>
        <v>2029</v>
      </c>
      <c r="C82" s="128" t="s">
        <v>103</v>
      </c>
      <c r="D82" s="424">
        <f>D39</f>
        <v>25000</v>
      </c>
      <c r="E82" s="424"/>
      <c r="F82" s="411">
        <f>F39</f>
        <v>24489.795918367348</v>
      </c>
      <c r="G82" s="411"/>
      <c r="H82" s="411">
        <f>H39</f>
        <v>24000</v>
      </c>
      <c r="I82" s="447"/>
      <c r="J82" s="411">
        <f>J39</f>
        <v>23529.411764705881</v>
      </c>
      <c r="K82" s="411"/>
      <c r="L82" s="411">
        <f>L39</f>
        <v>23076.923076923078</v>
      </c>
      <c r="M82" s="411"/>
      <c r="N82" s="411">
        <f>N39</f>
        <v>22641.509433962263</v>
      </c>
      <c r="O82" s="411"/>
      <c r="P82" s="411">
        <f>P39</f>
        <v>22222.222222222223</v>
      </c>
      <c r="Q82" s="411"/>
      <c r="R82" s="411">
        <f>R39</f>
        <v>21818.18181818182</v>
      </c>
      <c r="S82" s="411"/>
      <c r="T82" s="411">
        <f>T39</f>
        <v>21428.571428571428</v>
      </c>
      <c r="U82" s="411"/>
      <c r="V82" s="411">
        <f>V39</f>
        <v>21052.63157894737</v>
      </c>
      <c r="W82" s="411"/>
      <c r="X82" s="411">
        <f>X39</f>
        <v>20689.655172413793</v>
      </c>
      <c r="Y82" s="411"/>
      <c r="Z82" s="411">
        <f>Z39</f>
        <v>20338.983050847459</v>
      </c>
      <c r="AA82" s="411"/>
    </row>
    <row r="83" spans="2:27">
      <c r="B83" s="126"/>
      <c r="C83" s="128" t="s">
        <v>104</v>
      </c>
      <c r="D83" s="424">
        <f>D39</f>
        <v>25000</v>
      </c>
      <c r="E83" s="424"/>
      <c r="F83" s="411">
        <f>F39</f>
        <v>24489.795918367348</v>
      </c>
      <c r="G83" s="411"/>
      <c r="H83" s="411">
        <f>H39</f>
        <v>24000</v>
      </c>
      <c r="I83" s="447"/>
      <c r="J83" s="411">
        <f>J39</f>
        <v>23529.411764705881</v>
      </c>
      <c r="K83" s="411"/>
      <c r="L83" s="411">
        <f>L39</f>
        <v>23076.923076923078</v>
      </c>
      <c r="M83" s="411"/>
      <c r="N83" s="411">
        <f>N39</f>
        <v>22641.509433962263</v>
      </c>
      <c r="O83" s="411"/>
      <c r="P83" s="411">
        <f>P39</f>
        <v>22222.222222222223</v>
      </c>
      <c r="Q83" s="411"/>
      <c r="R83" s="411">
        <f>R39</f>
        <v>21818.18181818182</v>
      </c>
      <c r="S83" s="411"/>
      <c r="T83" s="411">
        <f>T39</f>
        <v>21428.571428571428</v>
      </c>
      <c r="U83" s="411"/>
      <c r="V83" s="411">
        <f>V39</f>
        <v>21052.63157894737</v>
      </c>
      <c r="W83" s="411"/>
      <c r="X83" s="411">
        <f>X39</f>
        <v>20689.655172413793</v>
      </c>
      <c r="Y83" s="411"/>
      <c r="Z83" s="411">
        <f>Z39</f>
        <v>20338.983050847459</v>
      </c>
      <c r="AA83" s="411"/>
    </row>
    <row r="84" spans="2:27">
      <c r="B84" s="120"/>
      <c r="C84" s="128" t="s">
        <v>105</v>
      </c>
      <c r="D84" s="424">
        <f>D39</f>
        <v>25000</v>
      </c>
      <c r="E84" s="424"/>
      <c r="F84" s="411">
        <f>F39</f>
        <v>24489.795918367348</v>
      </c>
      <c r="G84" s="411"/>
      <c r="H84" s="411">
        <f>H39</f>
        <v>24000</v>
      </c>
      <c r="I84" s="447"/>
      <c r="J84" s="411">
        <f>J39</f>
        <v>23529.411764705881</v>
      </c>
      <c r="K84" s="411"/>
      <c r="L84" s="411">
        <f>L39</f>
        <v>23076.923076923078</v>
      </c>
      <c r="M84" s="411"/>
      <c r="N84" s="411">
        <f>N39</f>
        <v>22641.509433962263</v>
      </c>
      <c r="O84" s="411"/>
      <c r="P84" s="411">
        <f>P39</f>
        <v>22222.222222222223</v>
      </c>
      <c r="Q84" s="411"/>
      <c r="R84" s="411">
        <f>R39</f>
        <v>21818.18181818182</v>
      </c>
      <c r="S84" s="411"/>
      <c r="T84" s="411">
        <f>T39</f>
        <v>21428.571428571428</v>
      </c>
      <c r="U84" s="411"/>
      <c r="V84" s="411">
        <f>V39</f>
        <v>21052.63157894737</v>
      </c>
      <c r="W84" s="411"/>
      <c r="X84" s="411">
        <f>X39</f>
        <v>20689.655172413793</v>
      </c>
      <c r="Y84" s="411"/>
      <c r="Z84" s="411">
        <f>Z39</f>
        <v>20338.983050847459</v>
      </c>
      <c r="AA84" s="411"/>
    </row>
    <row r="85" spans="2:27">
      <c r="B85" s="120"/>
      <c r="C85" s="128" t="s">
        <v>106</v>
      </c>
      <c r="D85" s="424">
        <f>D39</f>
        <v>25000</v>
      </c>
      <c r="E85" s="424"/>
      <c r="F85" s="411">
        <f>F39</f>
        <v>24489.795918367348</v>
      </c>
      <c r="G85" s="411"/>
      <c r="H85" s="411">
        <f>H39</f>
        <v>24000</v>
      </c>
      <c r="I85" s="447"/>
      <c r="J85" s="411">
        <f>J39</f>
        <v>23529.411764705881</v>
      </c>
      <c r="K85" s="411"/>
      <c r="L85" s="411">
        <f>L39</f>
        <v>23076.923076923078</v>
      </c>
      <c r="M85" s="411"/>
      <c r="N85" s="411">
        <f>N39</f>
        <v>22641.509433962263</v>
      </c>
      <c r="O85" s="411"/>
      <c r="P85" s="411">
        <f>P39</f>
        <v>22222.222222222223</v>
      </c>
      <c r="Q85" s="411"/>
      <c r="R85" s="411">
        <f>R39</f>
        <v>21818.18181818182</v>
      </c>
      <c r="S85" s="411"/>
      <c r="T85" s="411">
        <f>T39</f>
        <v>21428.571428571428</v>
      </c>
      <c r="U85" s="411"/>
      <c r="V85" s="411">
        <f>V39</f>
        <v>21052.63157894737</v>
      </c>
      <c r="W85" s="411"/>
      <c r="X85" s="411">
        <f>X39</f>
        <v>20689.655172413793</v>
      </c>
      <c r="Y85" s="411"/>
      <c r="Z85" s="411">
        <f>Z39</f>
        <v>20338.983050847459</v>
      </c>
      <c r="AA85" s="411"/>
    </row>
    <row r="86" spans="2:27">
      <c r="B86" s="120"/>
      <c r="C86" s="128" t="s">
        <v>107</v>
      </c>
      <c r="D86" s="424">
        <f>D39</f>
        <v>25000</v>
      </c>
      <c r="E86" s="424"/>
      <c r="F86" s="411">
        <f>F39</f>
        <v>24489.795918367348</v>
      </c>
      <c r="G86" s="411"/>
      <c r="H86" s="411">
        <f>H39</f>
        <v>24000</v>
      </c>
      <c r="I86" s="447"/>
      <c r="J86" s="411">
        <f>J39</f>
        <v>23529.411764705881</v>
      </c>
      <c r="K86" s="411"/>
      <c r="L86" s="411">
        <f>L39</f>
        <v>23076.923076923078</v>
      </c>
      <c r="M86" s="411"/>
      <c r="N86" s="411">
        <f>N39</f>
        <v>22641.509433962263</v>
      </c>
      <c r="O86" s="411"/>
      <c r="P86" s="411">
        <f>P39</f>
        <v>22222.222222222223</v>
      </c>
      <c r="Q86" s="411"/>
      <c r="R86" s="411">
        <f>R39</f>
        <v>21818.18181818182</v>
      </c>
      <c r="S86" s="411"/>
      <c r="T86" s="411">
        <f>T39</f>
        <v>21428.571428571428</v>
      </c>
      <c r="U86" s="411"/>
      <c r="V86" s="411">
        <f>V39</f>
        <v>21052.63157894737</v>
      </c>
      <c r="W86" s="411"/>
      <c r="X86" s="411">
        <f>X39</f>
        <v>20689.655172413793</v>
      </c>
      <c r="Y86" s="411"/>
      <c r="Z86" s="411">
        <f>Z39</f>
        <v>20338.983050847459</v>
      </c>
      <c r="AA86" s="411"/>
    </row>
    <row r="87" spans="2:27">
      <c r="B87" s="120"/>
      <c r="C87" s="128" t="s">
        <v>108</v>
      </c>
      <c r="D87" s="424">
        <f>D39</f>
        <v>25000</v>
      </c>
      <c r="E87" s="424"/>
      <c r="F87" s="411">
        <f>F39</f>
        <v>24489.795918367348</v>
      </c>
      <c r="G87" s="411"/>
      <c r="H87" s="411">
        <f>H39</f>
        <v>24000</v>
      </c>
      <c r="I87" s="447"/>
      <c r="J87" s="411">
        <f>J39</f>
        <v>23529.411764705881</v>
      </c>
      <c r="K87" s="411"/>
      <c r="L87" s="411">
        <f>L39</f>
        <v>23076.923076923078</v>
      </c>
      <c r="M87" s="411"/>
      <c r="N87" s="411">
        <f>N39</f>
        <v>22641.509433962263</v>
      </c>
      <c r="O87" s="411"/>
      <c r="P87" s="411">
        <f>P39</f>
        <v>22222.222222222223</v>
      </c>
      <c r="Q87" s="411"/>
      <c r="R87" s="411">
        <f>R39</f>
        <v>21818.18181818182</v>
      </c>
      <c r="S87" s="411"/>
      <c r="T87" s="411">
        <f>T39</f>
        <v>21428.571428571428</v>
      </c>
      <c r="U87" s="411"/>
      <c r="V87" s="411">
        <f>V39</f>
        <v>21052.63157894737</v>
      </c>
      <c r="W87" s="411"/>
      <c r="X87" s="411">
        <f>X39</f>
        <v>20689.655172413793</v>
      </c>
      <c r="Y87" s="411"/>
      <c r="Z87" s="411">
        <f>Z39</f>
        <v>20338.983050847459</v>
      </c>
      <c r="AA87" s="411"/>
    </row>
    <row r="88" spans="2:27">
      <c r="B88" s="120"/>
      <c r="C88" s="128" t="s">
        <v>109</v>
      </c>
      <c r="D88" s="424">
        <f>D39</f>
        <v>25000</v>
      </c>
      <c r="E88" s="424"/>
      <c r="F88" s="411">
        <f>F39</f>
        <v>24489.795918367348</v>
      </c>
      <c r="G88" s="411"/>
      <c r="H88" s="411">
        <f>H39</f>
        <v>24000</v>
      </c>
      <c r="I88" s="447"/>
      <c r="J88" s="411">
        <f>J39</f>
        <v>23529.411764705881</v>
      </c>
      <c r="K88" s="411"/>
      <c r="L88" s="411">
        <f>L39</f>
        <v>23076.923076923078</v>
      </c>
      <c r="M88" s="411"/>
      <c r="N88" s="411">
        <f>N39</f>
        <v>22641.509433962263</v>
      </c>
      <c r="O88" s="411"/>
      <c r="P88" s="411">
        <f>P39</f>
        <v>22222.222222222223</v>
      </c>
      <c r="Q88" s="411"/>
      <c r="R88" s="411">
        <f>R39</f>
        <v>21818.18181818182</v>
      </c>
      <c r="S88" s="411"/>
      <c r="T88" s="411">
        <f>T39</f>
        <v>21428.571428571428</v>
      </c>
      <c r="U88" s="411"/>
      <c r="V88" s="411">
        <f>V39</f>
        <v>21052.63157894737</v>
      </c>
      <c r="W88" s="411"/>
      <c r="X88" s="411">
        <f>X39</f>
        <v>20689.655172413793</v>
      </c>
      <c r="Y88" s="411"/>
      <c r="Z88" s="411">
        <f>Z39</f>
        <v>20338.983050847459</v>
      </c>
      <c r="AA88" s="411"/>
    </row>
    <row r="89" spans="2:27">
      <c r="B89" s="120"/>
      <c r="C89" s="128" t="s">
        <v>110</v>
      </c>
      <c r="D89" s="424">
        <f>D39</f>
        <v>25000</v>
      </c>
      <c r="E89" s="424"/>
      <c r="F89" s="411">
        <f>F39</f>
        <v>24489.795918367348</v>
      </c>
      <c r="G89" s="411"/>
      <c r="H89" s="411">
        <f>H39</f>
        <v>24000</v>
      </c>
      <c r="I89" s="447"/>
      <c r="J89" s="411">
        <f>J39</f>
        <v>23529.411764705881</v>
      </c>
      <c r="K89" s="411"/>
      <c r="L89" s="411">
        <f>L39</f>
        <v>23076.923076923078</v>
      </c>
      <c r="M89" s="411"/>
      <c r="N89" s="411">
        <f>N39</f>
        <v>22641.509433962263</v>
      </c>
      <c r="O89" s="411"/>
      <c r="P89" s="411">
        <f>P39</f>
        <v>22222.222222222223</v>
      </c>
      <c r="Q89" s="411"/>
      <c r="R89" s="411">
        <f>R39</f>
        <v>21818.18181818182</v>
      </c>
      <c r="S89" s="411"/>
      <c r="T89" s="411">
        <f>T39</f>
        <v>21428.571428571428</v>
      </c>
      <c r="U89" s="411"/>
      <c r="V89" s="411">
        <f>V39</f>
        <v>21052.63157894737</v>
      </c>
      <c r="W89" s="411"/>
      <c r="X89" s="411">
        <f>X39</f>
        <v>20689.655172413793</v>
      </c>
      <c r="Y89" s="411"/>
      <c r="Z89" s="411">
        <f>Z39</f>
        <v>20338.983050847459</v>
      </c>
      <c r="AA89" s="411"/>
    </row>
    <row r="90" spans="2:27">
      <c r="B90" s="120"/>
      <c r="C90" s="128" t="s">
        <v>111</v>
      </c>
      <c r="D90" s="424">
        <f>D39</f>
        <v>25000</v>
      </c>
      <c r="E90" s="424"/>
      <c r="F90" s="411">
        <f>F39</f>
        <v>24489.795918367348</v>
      </c>
      <c r="G90" s="411"/>
      <c r="H90" s="411">
        <f>H39</f>
        <v>24000</v>
      </c>
      <c r="I90" s="447"/>
      <c r="J90" s="411">
        <f>J39</f>
        <v>23529.411764705881</v>
      </c>
      <c r="K90" s="411"/>
      <c r="L90" s="411">
        <f>L39</f>
        <v>23076.923076923078</v>
      </c>
      <c r="M90" s="411"/>
      <c r="N90" s="411">
        <f>N39</f>
        <v>22641.509433962263</v>
      </c>
      <c r="O90" s="411"/>
      <c r="P90" s="411">
        <f>P39</f>
        <v>22222.222222222223</v>
      </c>
      <c r="Q90" s="411"/>
      <c r="R90" s="411">
        <f>R39</f>
        <v>21818.18181818182</v>
      </c>
      <c r="S90" s="411"/>
      <c r="T90" s="411">
        <f>T39</f>
        <v>21428.571428571428</v>
      </c>
      <c r="U90" s="411"/>
      <c r="V90" s="411">
        <f>V39</f>
        <v>21052.63157894737</v>
      </c>
      <c r="W90" s="411"/>
      <c r="X90" s="411">
        <f>X39</f>
        <v>20689.655172413793</v>
      </c>
      <c r="Y90" s="411"/>
      <c r="Z90" s="411">
        <f>Z39</f>
        <v>20338.983050847459</v>
      </c>
      <c r="AA90" s="411"/>
    </row>
    <row r="91" spans="2:27">
      <c r="B91" s="120"/>
      <c r="C91" s="128" t="s">
        <v>112</v>
      </c>
      <c r="D91" s="424">
        <f>D39</f>
        <v>25000</v>
      </c>
      <c r="E91" s="424"/>
      <c r="F91" s="411">
        <f>F39</f>
        <v>24489.795918367348</v>
      </c>
      <c r="G91" s="411"/>
      <c r="H91" s="411">
        <f>H39</f>
        <v>24000</v>
      </c>
      <c r="I91" s="447"/>
      <c r="J91" s="411">
        <f>J39</f>
        <v>23529.411764705881</v>
      </c>
      <c r="K91" s="411"/>
      <c r="L91" s="411">
        <f>L39</f>
        <v>23076.923076923078</v>
      </c>
      <c r="M91" s="411"/>
      <c r="N91" s="411">
        <f>N39</f>
        <v>22641.509433962263</v>
      </c>
      <c r="O91" s="411"/>
      <c r="P91" s="411">
        <f>P39</f>
        <v>22222.222222222223</v>
      </c>
      <c r="Q91" s="411"/>
      <c r="R91" s="411">
        <f>R39</f>
        <v>21818.18181818182</v>
      </c>
      <c r="S91" s="411"/>
      <c r="T91" s="411">
        <f>T39</f>
        <v>21428.571428571428</v>
      </c>
      <c r="U91" s="411"/>
      <c r="V91" s="411">
        <f>V39</f>
        <v>21052.63157894737</v>
      </c>
      <c r="W91" s="411"/>
      <c r="X91" s="411">
        <f>X39</f>
        <v>20689.655172413793</v>
      </c>
      <c r="Y91" s="411"/>
      <c r="Z91" s="411">
        <f>Z39</f>
        <v>20338.983050847459</v>
      </c>
      <c r="AA91" s="411"/>
    </row>
    <row r="92" spans="2:27">
      <c r="B92" s="120"/>
      <c r="C92" s="129" t="s">
        <v>113</v>
      </c>
      <c r="D92" s="421">
        <f>D39</f>
        <v>25000</v>
      </c>
      <c r="E92" s="421"/>
      <c r="F92" s="412">
        <f>F39</f>
        <v>24489.795918367348</v>
      </c>
      <c r="G92" s="412"/>
      <c r="H92" s="412">
        <f>H39</f>
        <v>24000</v>
      </c>
      <c r="I92" s="448"/>
      <c r="J92" s="412">
        <f>J39</f>
        <v>23529.411764705881</v>
      </c>
      <c r="K92" s="412"/>
      <c r="L92" s="412">
        <f>L39</f>
        <v>23076.923076923078</v>
      </c>
      <c r="M92" s="412"/>
      <c r="N92" s="412">
        <f>N39</f>
        <v>22641.509433962263</v>
      </c>
      <c r="O92" s="412"/>
      <c r="P92" s="412">
        <f>P39</f>
        <v>22222.222222222223</v>
      </c>
      <c r="Q92" s="412"/>
      <c r="R92" s="412">
        <f>R39</f>
        <v>21818.18181818182</v>
      </c>
      <c r="S92" s="412"/>
      <c r="T92" s="412">
        <f>T39</f>
        <v>21428.571428571428</v>
      </c>
      <c r="U92" s="412"/>
      <c r="V92" s="412">
        <f>V39</f>
        <v>21052.63157894737</v>
      </c>
      <c r="W92" s="412"/>
      <c r="X92" s="412">
        <f>X39</f>
        <v>20689.655172413793</v>
      </c>
      <c r="Y92" s="412"/>
      <c r="Z92" s="412">
        <f>Z39</f>
        <v>20338.983050847459</v>
      </c>
      <c r="AA92" s="412"/>
    </row>
    <row r="93" spans="2:27">
      <c r="B93" s="120"/>
      <c r="C93" s="135" t="s">
        <v>1</v>
      </c>
      <c r="D93" s="409">
        <f>D81+D82+D83+D84+D85+D86+D87+D88+D89+D90+D91+D92</f>
        <v>300000</v>
      </c>
      <c r="E93" s="410"/>
      <c r="F93" s="409">
        <f>F81+F82+F83+F84+F85+F86+F87+F88+F89+F90+F91+F92</f>
        <v>293877.55102040811</v>
      </c>
      <c r="G93" s="410"/>
      <c r="H93" s="409">
        <f>H81+H82+H83+H84+H85+H86+H87+H88+H89+H90+H91+H92</f>
        <v>288000</v>
      </c>
      <c r="I93" s="410"/>
      <c r="J93" s="409">
        <f>J81+J82+J83+J84+J85+J86+J87+J88+J89+J90+J91+J92</f>
        <v>282352.94117647054</v>
      </c>
      <c r="K93" s="410"/>
      <c r="L93" s="409">
        <f>L81+L82+L83+L84+L85+L86+L87+L88+L89+L90+L91+L92</f>
        <v>276923.07692307688</v>
      </c>
      <c r="M93" s="410"/>
      <c r="N93" s="409">
        <f>N81+N82+N83+N84+N85+N86+N87+N88+N89+N90+N91+N92</f>
        <v>271698.11320754717</v>
      </c>
      <c r="O93" s="410"/>
      <c r="P93" s="409">
        <f>P81+P82+P83+P84+P85+P86+P87+P88+P89+P90+P91+P92</f>
        <v>266666.66666666669</v>
      </c>
      <c r="Q93" s="410"/>
      <c r="R93" s="409">
        <f>R81+R82+R83+R84+R85+R86+R87+R88+R89+R90+R91+R92</f>
        <v>261818.18181818185</v>
      </c>
      <c r="S93" s="410"/>
      <c r="T93" s="409">
        <f>T81+T82+T83+T84+T85+T86+T87+T88+T89+T90+T91+T92</f>
        <v>257142.85714285707</v>
      </c>
      <c r="U93" s="410"/>
      <c r="V93" s="409">
        <f>V81+V82+V83+V84+V85+V86+V87+V88+V89+V90+V91+V92</f>
        <v>252631.5789473684</v>
      </c>
      <c r="W93" s="410"/>
      <c r="X93" s="409">
        <f>X81+X82+X83+X84+X85+X86+X87+X88+X89+X90+X91+X92</f>
        <v>248275.86206896554</v>
      </c>
      <c r="Y93" s="410"/>
      <c r="Z93" s="409">
        <f>Z81+Z82+Z83+Z84+Z85+Z86+Z87+Z88+Z89+Z90+Z91+Z92</f>
        <v>244067.79661016949</v>
      </c>
      <c r="AA93" s="410"/>
    </row>
    <row r="94" spans="2:27">
      <c r="B94" s="120"/>
      <c r="C94" s="137" t="s">
        <v>128</v>
      </c>
      <c r="D94" s="409">
        <f>ROUNDDOWN(D93/2,-3)</f>
        <v>150000</v>
      </c>
      <c r="E94" s="410"/>
      <c r="F94" s="409">
        <f>ROUNDDOWN(F93/2,-3)</f>
        <v>146000</v>
      </c>
      <c r="G94" s="410"/>
      <c r="H94" s="409">
        <f>ROUNDDOWN(H93/2,-3)</f>
        <v>144000</v>
      </c>
      <c r="I94" s="410"/>
      <c r="J94" s="409">
        <f>ROUNDDOWN(J93/2,-3)</f>
        <v>141000</v>
      </c>
      <c r="K94" s="410"/>
      <c r="L94" s="409">
        <f>ROUNDDOWN(L93/2,-3)</f>
        <v>138000</v>
      </c>
      <c r="M94" s="410"/>
      <c r="N94" s="409">
        <f>ROUNDDOWN(N93/2,-3)</f>
        <v>135000</v>
      </c>
      <c r="O94" s="410"/>
      <c r="P94" s="409">
        <f>ROUNDDOWN(P93/2,-3)</f>
        <v>133000</v>
      </c>
      <c r="Q94" s="410"/>
      <c r="R94" s="409">
        <f>ROUNDDOWN(R93/2,-3)</f>
        <v>130000</v>
      </c>
      <c r="S94" s="410"/>
      <c r="T94" s="409">
        <f>ROUNDDOWN(T93/2,-3)</f>
        <v>128000</v>
      </c>
      <c r="U94" s="410"/>
      <c r="V94" s="409">
        <f>ROUNDDOWN(V93/2,-3)</f>
        <v>126000</v>
      </c>
      <c r="W94" s="410"/>
      <c r="X94" s="409">
        <f>ROUNDDOWN(X93/2,-3)</f>
        <v>124000</v>
      </c>
      <c r="Y94" s="410"/>
      <c r="Z94" s="409">
        <f>ROUNDDOWN(Z93/2,-3)</f>
        <v>122000</v>
      </c>
      <c r="AA94" s="410"/>
    </row>
    <row r="95" spans="2:27">
      <c r="B95" s="118" t="s">
        <v>101</v>
      </c>
      <c r="C95" s="127" t="s">
        <v>102</v>
      </c>
      <c r="D95" s="432" t="s">
        <v>98</v>
      </c>
      <c r="E95" s="432"/>
      <c r="F95" s="413">
        <f>F39</f>
        <v>24489.795918367348</v>
      </c>
      <c r="G95" s="413"/>
      <c r="H95" s="413">
        <f>H39</f>
        <v>24000</v>
      </c>
      <c r="I95" s="446"/>
      <c r="J95" s="413">
        <f>J39</f>
        <v>23529.411764705881</v>
      </c>
      <c r="K95" s="413"/>
      <c r="L95" s="413">
        <f>L39</f>
        <v>23076.923076923078</v>
      </c>
      <c r="M95" s="413"/>
      <c r="N95" s="413">
        <f>N39</f>
        <v>22641.509433962263</v>
      </c>
      <c r="O95" s="413"/>
      <c r="P95" s="413">
        <f>P39</f>
        <v>22222.222222222223</v>
      </c>
      <c r="Q95" s="413"/>
      <c r="R95" s="413">
        <f>R39</f>
        <v>21818.18181818182</v>
      </c>
      <c r="S95" s="413"/>
      <c r="T95" s="413">
        <f>T39</f>
        <v>21428.571428571428</v>
      </c>
      <c r="U95" s="413"/>
      <c r="V95" s="413">
        <f>V39</f>
        <v>21052.63157894737</v>
      </c>
      <c r="W95" s="413"/>
      <c r="X95" s="413">
        <f>X39</f>
        <v>20689.655172413793</v>
      </c>
      <c r="Y95" s="413"/>
      <c r="Z95" s="413">
        <f>Z39</f>
        <v>20338.983050847459</v>
      </c>
      <c r="AA95" s="413"/>
    </row>
    <row r="96" spans="2:27">
      <c r="B96" s="119">
        <f>C7+6</f>
        <v>2030</v>
      </c>
      <c r="C96" s="128" t="s">
        <v>103</v>
      </c>
      <c r="D96" s="430" t="s">
        <v>98</v>
      </c>
      <c r="E96" s="430"/>
      <c r="F96" s="430" t="s">
        <v>98</v>
      </c>
      <c r="G96" s="430"/>
      <c r="H96" s="411">
        <f>H39</f>
        <v>24000</v>
      </c>
      <c r="I96" s="447"/>
      <c r="J96" s="411">
        <f>J39</f>
        <v>23529.411764705881</v>
      </c>
      <c r="K96" s="411"/>
      <c r="L96" s="411">
        <f>L39</f>
        <v>23076.923076923078</v>
      </c>
      <c r="M96" s="411"/>
      <c r="N96" s="411">
        <f>N39</f>
        <v>22641.509433962263</v>
      </c>
      <c r="O96" s="411"/>
      <c r="P96" s="411">
        <f>P39</f>
        <v>22222.222222222223</v>
      </c>
      <c r="Q96" s="411"/>
      <c r="R96" s="411">
        <f>R39</f>
        <v>21818.18181818182</v>
      </c>
      <c r="S96" s="411"/>
      <c r="T96" s="411">
        <f>T39</f>
        <v>21428.571428571428</v>
      </c>
      <c r="U96" s="411"/>
      <c r="V96" s="411">
        <f>V39</f>
        <v>21052.63157894737</v>
      </c>
      <c r="W96" s="411"/>
      <c r="X96" s="411">
        <f>X39</f>
        <v>20689.655172413793</v>
      </c>
      <c r="Y96" s="411"/>
      <c r="Z96" s="411">
        <f>Z39</f>
        <v>20338.983050847459</v>
      </c>
      <c r="AA96" s="411"/>
    </row>
    <row r="97" spans="2:27">
      <c r="B97" s="120"/>
      <c r="C97" s="128" t="s">
        <v>104</v>
      </c>
      <c r="D97" s="430" t="s">
        <v>98</v>
      </c>
      <c r="E97" s="430"/>
      <c r="F97" s="430" t="s">
        <v>98</v>
      </c>
      <c r="G97" s="430"/>
      <c r="H97" s="430" t="s">
        <v>98</v>
      </c>
      <c r="I97" s="430"/>
      <c r="J97" s="411">
        <f>J39</f>
        <v>23529.411764705881</v>
      </c>
      <c r="K97" s="411"/>
      <c r="L97" s="411">
        <f>L39</f>
        <v>23076.923076923078</v>
      </c>
      <c r="M97" s="411"/>
      <c r="N97" s="411">
        <f>N39</f>
        <v>22641.509433962263</v>
      </c>
      <c r="O97" s="411"/>
      <c r="P97" s="411">
        <f>P39</f>
        <v>22222.222222222223</v>
      </c>
      <c r="Q97" s="411"/>
      <c r="R97" s="411">
        <f>R39</f>
        <v>21818.18181818182</v>
      </c>
      <c r="S97" s="411"/>
      <c r="T97" s="411">
        <f>T39</f>
        <v>21428.571428571428</v>
      </c>
      <c r="U97" s="411"/>
      <c r="V97" s="411">
        <f>V39</f>
        <v>21052.63157894737</v>
      </c>
      <c r="W97" s="411"/>
      <c r="X97" s="411">
        <f>X39</f>
        <v>20689.655172413793</v>
      </c>
      <c r="Y97" s="411"/>
      <c r="Z97" s="411">
        <f>Z39</f>
        <v>20338.983050847459</v>
      </c>
      <c r="AA97" s="411"/>
    </row>
    <row r="98" spans="2:27">
      <c r="B98" s="120"/>
      <c r="C98" s="128" t="s">
        <v>105</v>
      </c>
      <c r="D98" s="430" t="s">
        <v>98</v>
      </c>
      <c r="E98" s="430"/>
      <c r="F98" s="430" t="s">
        <v>98</v>
      </c>
      <c r="G98" s="430"/>
      <c r="H98" s="430" t="s">
        <v>98</v>
      </c>
      <c r="I98" s="430"/>
      <c r="J98" s="430" t="s">
        <v>98</v>
      </c>
      <c r="K98" s="430"/>
      <c r="L98" s="411">
        <f>L39</f>
        <v>23076.923076923078</v>
      </c>
      <c r="M98" s="411"/>
      <c r="N98" s="411">
        <f>N39</f>
        <v>22641.509433962263</v>
      </c>
      <c r="O98" s="411"/>
      <c r="P98" s="411">
        <f>P39</f>
        <v>22222.222222222223</v>
      </c>
      <c r="Q98" s="411"/>
      <c r="R98" s="411">
        <f>R39</f>
        <v>21818.18181818182</v>
      </c>
      <c r="S98" s="411"/>
      <c r="T98" s="411">
        <f>T39</f>
        <v>21428.571428571428</v>
      </c>
      <c r="U98" s="411"/>
      <c r="V98" s="411">
        <f>V39</f>
        <v>21052.63157894737</v>
      </c>
      <c r="W98" s="411"/>
      <c r="X98" s="411">
        <f>X39</f>
        <v>20689.655172413793</v>
      </c>
      <c r="Y98" s="411"/>
      <c r="Z98" s="411">
        <f>Z39</f>
        <v>20338.983050847459</v>
      </c>
      <c r="AA98" s="411"/>
    </row>
    <row r="99" spans="2:27">
      <c r="B99" s="120"/>
      <c r="C99" s="128" t="s">
        <v>106</v>
      </c>
      <c r="D99" s="430" t="s">
        <v>98</v>
      </c>
      <c r="E99" s="430"/>
      <c r="F99" s="430" t="s">
        <v>98</v>
      </c>
      <c r="G99" s="430"/>
      <c r="H99" s="430" t="s">
        <v>98</v>
      </c>
      <c r="I99" s="430"/>
      <c r="J99" s="430" t="s">
        <v>98</v>
      </c>
      <c r="K99" s="430"/>
      <c r="L99" s="430" t="s">
        <v>98</v>
      </c>
      <c r="M99" s="430"/>
      <c r="N99" s="411">
        <f>N39</f>
        <v>22641.509433962263</v>
      </c>
      <c r="O99" s="411"/>
      <c r="P99" s="411">
        <f>P39</f>
        <v>22222.222222222223</v>
      </c>
      <c r="Q99" s="411"/>
      <c r="R99" s="411">
        <f>R39</f>
        <v>21818.18181818182</v>
      </c>
      <c r="S99" s="411"/>
      <c r="T99" s="411">
        <f>T39</f>
        <v>21428.571428571428</v>
      </c>
      <c r="U99" s="411"/>
      <c r="V99" s="411">
        <f>V39</f>
        <v>21052.63157894737</v>
      </c>
      <c r="W99" s="411"/>
      <c r="X99" s="411">
        <f>X39</f>
        <v>20689.655172413793</v>
      </c>
      <c r="Y99" s="411"/>
      <c r="Z99" s="411">
        <f>Z39</f>
        <v>20338.983050847459</v>
      </c>
      <c r="AA99" s="411"/>
    </row>
    <row r="100" spans="2:27">
      <c r="B100" s="120"/>
      <c r="C100" s="128" t="s">
        <v>107</v>
      </c>
      <c r="D100" s="430" t="s">
        <v>98</v>
      </c>
      <c r="E100" s="430"/>
      <c r="F100" s="430" t="s">
        <v>98</v>
      </c>
      <c r="G100" s="430"/>
      <c r="H100" s="430" t="s">
        <v>98</v>
      </c>
      <c r="I100" s="430"/>
      <c r="J100" s="430" t="s">
        <v>98</v>
      </c>
      <c r="K100" s="430"/>
      <c r="L100" s="430" t="s">
        <v>98</v>
      </c>
      <c r="M100" s="430"/>
      <c r="N100" s="430" t="s">
        <v>98</v>
      </c>
      <c r="O100" s="430"/>
      <c r="P100" s="411">
        <f>P39</f>
        <v>22222.222222222223</v>
      </c>
      <c r="Q100" s="411"/>
      <c r="R100" s="411">
        <f>R39</f>
        <v>21818.18181818182</v>
      </c>
      <c r="S100" s="411"/>
      <c r="T100" s="411">
        <f>T39</f>
        <v>21428.571428571428</v>
      </c>
      <c r="U100" s="411"/>
      <c r="V100" s="411">
        <f>V39</f>
        <v>21052.63157894737</v>
      </c>
      <c r="W100" s="411"/>
      <c r="X100" s="411">
        <f>X39</f>
        <v>20689.655172413793</v>
      </c>
      <c r="Y100" s="411"/>
      <c r="Z100" s="411">
        <f>Z39</f>
        <v>20338.983050847459</v>
      </c>
      <c r="AA100" s="411"/>
    </row>
    <row r="101" spans="2:27">
      <c r="B101" s="120"/>
      <c r="C101" s="128" t="s">
        <v>108</v>
      </c>
      <c r="D101" s="430" t="s">
        <v>98</v>
      </c>
      <c r="E101" s="430"/>
      <c r="F101" s="430" t="s">
        <v>98</v>
      </c>
      <c r="G101" s="430"/>
      <c r="H101" s="430" t="s">
        <v>98</v>
      </c>
      <c r="I101" s="430"/>
      <c r="J101" s="430" t="s">
        <v>98</v>
      </c>
      <c r="K101" s="430"/>
      <c r="L101" s="430" t="s">
        <v>98</v>
      </c>
      <c r="M101" s="430"/>
      <c r="N101" s="430" t="s">
        <v>98</v>
      </c>
      <c r="O101" s="430"/>
      <c r="P101" s="430" t="s">
        <v>98</v>
      </c>
      <c r="Q101" s="430"/>
      <c r="R101" s="411">
        <f>R39</f>
        <v>21818.18181818182</v>
      </c>
      <c r="S101" s="411"/>
      <c r="T101" s="411">
        <f>T39</f>
        <v>21428.571428571428</v>
      </c>
      <c r="U101" s="411"/>
      <c r="V101" s="411">
        <f>V39</f>
        <v>21052.63157894737</v>
      </c>
      <c r="W101" s="411"/>
      <c r="X101" s="411">
        <f>X39</f>
        <v>20689.655172413793</v>
      </c>
      <c r="Y101" s="411"/>
      <c r="Z101" s="411">
        <f>Z39</f>
        <v>20338.983050847459</v>
      </c>
      <c r="AA101" s="411"/>
    </row>
    <row r="102" spans="2:27">
      <c r="B102" s="120"/>
      <c r="C102" s="128" t="s">
        <v>109</v>
      </c>
      <c r="D102" s="430" t="s">
        <v>98</v>
      </c>
      <c r="E102" s="430"/>
      <c r="F102" s="430" t="s">
        <v>98</v>
      </c>
      <c r="G102" s="430"/>
      <c r="H102" s="430" t="s">
        <v>98</v>
      </c>
      <c r="I102" s="430"/>
      <c r="J102" s="430" t="s">
        <v>98</v>
      </c>
      <c r="K102" s="430"/>
      <c r="L102" s="430" t="s">
        <v>98</v>
      </c>
      <c r="M102" s="430"/>
      <c r="N102" s="430" t="s">
        <v>98</v>
      </c>
      <c r="O102" s="430"/>
      <c r="P102" s="430" t="s">
        <v>98</v>
      </c>
      <c r="Q102" s="430"/>
      <c r="R102" s="430" t="s">
        <v>98</v>
      </c>
      <c r="S102" s="430"/>
      <c r="T102" s="411">
        <f>T39</f>
        <v>21428.571428571428</v>
      </c>
      <c r="U102" s="411"/>
      <c r="V102" s="411">
        <f>V39</f>
        <v>21052.63157894737</v>
      </c>
      <c r="W102" s="411"/>
      <c r="X102" s="411">
        <f>X39</f>
        <v>20689.655172413793</v>
      </c>
      <c r="Y102" s="411"/>
      <c r="Z102" s="411">
        <f>Z39</f>
        <v>20338.983050847459</v>
      </c>
      <c r="AA102" s="411"/>
    </row>
    <row r="103" spans="2:27">
      <c r="B103" s="120"/>
      <c r="C103" s="128" t="s">
        <v>110</v>
      </c>
      <c r="D103" s="430" t="s">
        <v>98</v>
      </c>
      <c r="E103" s="430"/>
      <c r="F103" s="430" t="s">
        <v>98</v>
      </c>
      <c r="G103" s="430"/>
      <c r="H103" s="430" t="s">
        <v>98</v>
      </c>
      <c r="I103" s="430"/>
      <c r="J103" s="430" t="s">
        <v>98</v>
      </c>
      <c r="K103" s="430"/>
      <c r="L103" s="430" t="s">
        <v>98</v>
      </c>
      <c r="M103" s="430"/>
      <c r="N103" s="430" t="s">
        <v>98</v>
      </c>
      <c r="O103" s="430"/>
      <c r="P103" s="430" t="s">
        <v>98</v>
      </c>
      <c r="Q103" s="430"/>
      <c r="R103" s="430" t="s">
        <v>98</v>
      </c>
      <c r="S103" s="430"/>
      <c r="T103" s="430" t="s">
        <v>98</v>
      </c>
      <c r="U103" s="430"/>
      <c r="V103" s="411">
        <f>V39</f>
        <v>21052.63157894737</v>
      </c>
      <c r="W103" s="411"/>
      <c r="X103" s="411">
        <f>X39</f>
        <v>20689.655172413793</v>
      </c>
      <c r="Y103" s="411"/>
      <c r="Z103" s="411">
        <f>Z39</f>
        <v>20338.983050847459</v>
      </c>
      <c r="AA103" s="411"/>
    </row>
    <row r="104" spans="2:27">
      <c r="B104" s="120"/>
      <c r="C104" s="128" t="s">
        <v>111</v>
      </c>
      <c r="D104" s="430" t="s">
        <v>98</v>
      </c>
      <c r="E104" s="430"/>
      <c r="F104" s="430" t="s">
        <v>98</v>
      </c>
      <c r="G104" s="430"/>
      <c r="H104" s="430" t="s">
        <v>98</v>
      </c>
      <c r="I104" s="430"/>
      <c r="J104" s="430" t="s">
        <v>98</v>
      </c>
      <c r="K104" s="430"/>
      <c r="L104" s="430" t="s">
        <v>98</v>
      </c>
      <c r="M104" s="430"/>
      <c r="N104" s="430" t="s">
        <v>98</v>
      </c>
      <c r="O104" s="430"/>
      <c r="P104" s="430" t="s">
        <v>98</v>
      </c>
      <c r="Q104" s="430"/>
      <c r="R104" s="430" t="s">
        <v>98</v>
      </c>
      <c r="S104" s="430"/>
      <c r="T104" s="430" t="s">
        <v>98</v>
      </c>
      <c r="U104" s="430"/>
      <c r="V104" s="450" t="s">
        <v>97</v>
      </c>
      <c r="W104" s="450"/>
      <c r="X104" s="411">
        <f>X39</f>
        <v>20689.655172413793</v>
      </c>
      <c r="Y104" s="411"/>
      <c r="Z104" s="411">
        <f>Z39</f>
        <v>20338.983050847459</v>
      </c>
      <c r="AA104" s="411"/>
    </row>
    <row r="105" spans="2:27">
      <c r="B105" s="120"/>
      <c r="C105" s="129" t="s">
        <v>112</v>
      </c>
      <c r="D105" s="431" t="s">
        <v>98</v>
      </c>
      <c r="E105" s="431"/>
      <c r="F105" s="431" t="s">
        <v>98</v>
      </c>
      <c r="G105" s="431"/>
      <c r="H105" s="431" t="s">
        <v>98</v>
      </c>
      <c r="I105" s="431"/>
      <c r="J105" s="431" t="s">
        <v>98</v>
      </c>
      <c r="K105" s="431"/>
      <c r="L105" s="431" t="s">
        <v>98</v>
      </c>
      <c r="M105" s="431"/>
      <c r="N105" s="431" t="s">
        <v>98</v>
      </c>
      <c r="O105" s="431"/>
      <c r="P105" s="431" t="s">
        <v>98</v>
      </c>
      <c r="Q105" s="431"/>
      <c r="R105" s="431" t="s">
        <v>98</v>
      </c>
      <c r="S105" s="431"/>
      <c r="T105" s="431" t="s">
        <v>98</v>
      </c>
      <c r="U105" s="431"/>
      <c r="V105" s="455" t="s">
        <v>97</v>
      </c>
      <c r="W105" s="455"/>
      <c r="X105" s="455" t="s">
        <v>97</v>
      </c>
      <c r="Y105" s="455"/>
      <c r="Z105" s="412">
        <f>Z39</f>
        <v>20338.983050847459</v>
      </c>
      <c r="AA105" s="412"/>
    </row>
    <row r="106" spans="2:27">
      <c r="B106" s="120"/>
      <c r="C106" s="135" t="s">
        <v>1</v>
      </c>
      <c r="D106" s="409">
        <f>0</f>
        <v>0</v>
      </c>
      <c r="E106" s="410"/>
      <c r="F106" s="409">
        <f>F95</f>
        <v>24489.795918367348</v>
      </c>
      <c r="G106" s="410"/>
      <c r="H106" s="409">
        <f>H95+H96</f>
        <v>48000</v>
      </c>
      <c r="I106" s="410"/>
      <c r="J106" s="409">
        <f>J95+J96+J97</f>
        <v>70588.23529411765</v>
      </c>
      <c r="K106" s="410"/>
      <c r="L106" s="409">
        <f>L95+L96+L97+L98</f>
        <v>92307.692307692312</v>
      </c>
      <c r="M106" s="410"/>
      <c r="N106" s="409">
        <f>N95+N96+N97+N98+N99</f>
        <v>113207.54716981131</v>
      </c>
      <c r="O106" s="410"/>
      <c r="P106" s="409">
        <f>P95+P96+P97+P98+P99+P100</f>
        <v>133333.33333333334</v>
      </c>
      <c r="Q106" s="410"/>
      <c r="R106" s="409">
        <f>R95+R96+R97+R98+R99+R100+R101</f>
        <v>152727.27272727274</v>
      </c>
      <c r="S106" s="410"/>
      <c r="T106" s="409">
        <f>T95+T96+T97+T98+T99+T100+T101+T102</f>
        <v>171428.57142857139</v>
      </c>
      <c r="U106" s="410"/>
      <c r="V106" s="409">
        <f>V95+V96+V97+V98+V99+V100+V101+V102+V103</f>
        <v>189473.68421052632</v>
      </c>
      <c r="W106" s="410"/>
      <c r="X106" s="409">
        <f>X95+X96+X97+X98+X99+X100+X101+X102+X103+X104</f>
        <v>206896.55172413794</v>
      </c>
      <c r="Y106" s="410"/>
      <c r="Z106" s="409">
        <f>Z95+Z96+Z97+Z98+Z99+Z100+Z101+Z102+Z103+Z104+Z105</f>
        <v>223728.81355932204</v>
      </c>
      <c r="AA106" s="410"/>
    </row>
    <row r="107" spans="2:27">
      <c r="B107" s="121"/>
      <c r="C107" s="137" t="s">
        <v>128</v>
      </c>
      <c r="D107" s="409">
        <f>ROUNDDOWN(D106/2,-3)</f>
        <v>0</v>
      </c>
      <c r="E107" s="410"/>
      <c r="F107" s="409">
        <f>ROUNDDOWN(F106/2,-3)</f>
        <v>12000</v>
      </c>
      <c r="G107" s="410"/>
      <c r="H107" s="409">
        <f>ROUNDDOWN(H106/2,-3)</f>
        <v>24000</v>
      </c>
      <c r="I107" s="410"/>
      <c r="J107" s="409">
        <f>ROUNDDOWN(J106/2,-3)</f>
        <v>35000</v>
      </c>
      <c r="K107" s="410"/>
      <c r="L107" s="409">
        <f>ROUNDDOWN(L106/2,-3)</f>
        <v>46000</v>
      </c>
      <c r="M107" s="410"/>
      <c r="N107" s="409">
        <f>ROUNDDOWN(N106/2,-3)</f>
        <v>56000</v>
      </c>
      <c r="O107" s="410"/>
      <c r="P107" s="409">
        <f>ROUNDDOWN(P106/2,-3)</f>
        <v>66000</v>
      </c>
      <c r="Q107" s="410"/>
      <c r="R107" s="409">
        <f>ROUNDDOWN(R106/2,-3)</f>
        <v>76000</v>
      </c>
      <c r="S107" s="410"/>
      <c r="T107" s="409">
        <f>ROUNDDOWN(T106/2,-3)</f>
        <v>85000</v>
      </c>
      <c r="U107" s="410"/>
      <c r="V107" s="409">
        <f>ROUNDDOWN(V106/2,-3)</f>
        <v>94000</v>
      </c>
      <c r="W107" s="410"/>
      <c r="X107" s="409">
        <f>ROUNDDOWN(X106/2,-3)</f>
        <v>103000</v>
      </c>
      <c r="Y107" s="410"/>
      <c r="Z107" s="409">
        <f>ROUNDDOWN(Z106/2,-3)</f>
        <v>111000</v>
      </c>
      <c r="AA107" s="410"/>
    </row>
    <row r="108" spans="2:27">
      <c r="B108" s="152" t="s">
        <v>74</v>
      </c>
      <c r="C108" s="109"/>
      <c r="D108" s="109"/>
    </row>
  </sheetData>
  <mergeCells count="1192">
    <mergeCell ref="D107:E107"/>
    <mergeCell ref="F107:G107"/>
    <mergeCell ref="H107:I107"/>
    <mergeCell ref="J107:K107"/>
    <mergeCell ref="L107:M107"/>
    <mergeCell ref="N107:O107"/>
    <mergeCell ref="P107:Q107"/>
    <mergeCell ref="R107:S107"/>
    <mergeCell ref="T107:U107"/>
    <mergeCell ref="V107:W107"/>
    <mergeCell ref="X107:Y107"/>
    <mergeCell ref="Z107:AA107"/>
    <mergeCell ref="H94:I94"/>
    <mergeCell ref="J94:K94"/>
    <mergeCell ref="L94:M94"/>
    <mergeCell ref="N94:O94"/>
    <mergeCell ref="P94:Q94"/>
    <mergeCell ref="R94:S94"/>
    <mergeCell ref="T94:U94"/>
    <mergeCell ref="V94:W94"/>
    <mergeCell ref="X94:Y94"/>
    <mergeCell ref="Z94:AA94"/>
    <mergeCell ref="D106:E106"/>
    <mergeCell ref="F106:G106"/>
    <mergeCell ref="H106:I106"/>
    <mergeCell ref="J106:K106"/>
    <mergeCell ref="L106:M106"/>
    <mergeCell ref="N106:O106"/>
    <mergeCell ref="P106:Q106"/>
    <mergeCell ref="R106:S106"/>
    <mergeCell ref="T106:U106"/>
    <mergeCell ref="V106:W106"/>
    <mergeCell ref="X106:Y106"/>
    <mergeCell ref="Z106:AA106"/>
    <mergeCell ref="H80:I80"/>
    <mergeCell ref="J80:K80"/>
    <mergeCell ref="L80:M80"/>
    <mergeCell ref="N80:O80"/>
    <mergeCell ref="P80:Q80"/>
    <mergeCell ref="R80:S80"/>
    <mergeCell ref="T80:U80"/>
    <mergeCell ref="V80:W80"/>
    <mergeCell ref="X80:Y80"/>
    <mergeCell ref="Z80:AA80"/>
    <mergeCell ref="D93:E93"/>
    <mergeCell ref="F93:G93"/>
    <mergeCell ref="H93:I93"/>
    <mergeCell ref="J93:K93"/>
    <mergeCell ref="L93:M93"/>
    <mergeCell ref="N93:O93"/>
    <mergeCell ref="P93:Q93"/>
    <mergeCell ref="R93:S93"/>
    <mergeCell ref="T93:U93"/>
    <mergeCell ref="V93:W93"/>
    <mergeCell ref="X93:Y93"/>
    <mergeCell ref="Z93:AA93"/>
    <mergeCell ref="X95:Y95"/>
    <mergeCell ref="X96:Y96"/>
    <mergeCell ref="X83:Y83"/>
    <mergeCell ref="X84:Y84"/>
    <mergeCell ref="X85:Y85"/>
    <mergeCell ref="X86:Y86"/>
    <mergeCell ref="X87:Y87"/>
    <mergeCell ref="X88:Y88"/>
    <mergeCell ref="N66:O66"/>
    <mergeCell ref="P66:Q66"/>
    <mergeCell ref="R66:S66"/>
    <mergeCell ref="T66:U66"/>
    <mergeCell ref="V66:W66"/>
    <mergeCell ref="X66:Y66"/>
    <mergeCell ref="Z66:AA66"/>
    <mergeCell ref="D79:E79"/>
    <mergeCell ref="F79:G79"/>
    <mergeCell ref="H79:I79"/>
    <mergeCell ref="J79:K79"/>
    <mergeCell ref="L79:M79"/>
    <mergeCell ref="N79:O79"/>
    <mergeCell ref="P79:Q79"/>
    <mergeCell ref="R79:S79"/>
    <mergeCell ref="T79:U79"/>
    <mergeCell ref="V79:W79"/>
    <mergeCell ref="X79:Y79"/>
    <mergeCell ref="Z79:AA79"/>
    <mergeCell ref="Z77:AA77"/>
    <mergeCell ref="Z78:AA78"/>
    <mergeCell ref="Z67:AA67"/>
    <mergeCell ref="Z68:AA68"/>
    <mergeCell ref="Z69:AA69"/>
    <mergeCell ref="Z70:AA70"/>
    <mergeCell ref="Z71:AA71"/>
    <mergeCell ref="R78:S78"/>
    <mergeCell ref="N77:O77"/>
    <mergeCell ref="N78:O78"/>
    <mergeCell ref="R76:S76"/>
    <mergeCell ref="P74:Q74"/>
    <mergeCell ref="L76:M76"/>
    <mergeCell ref="F24:G24"/>
    <mergeCell ref="H24:I24"/>
    <mergeCell ref="J24:K24"/>
    <mergeCell ref="L24:M24"/>
    <mergeCell ref="N24:O24"/>
    <mergeCell ref="P24:Q24"/>
    <mergeCell ref="R24:S24"/>
    <mergeCell ref="T24:U24"/>
    <mergeCell ref="V24:W24"/>
    <mergeCell ref="X24:Y24"/>
    <mergeCell ref="Z24:AA24"/>
    <mergeCell ref="D38:E38"/>
    <mergeCell ref="F38:G38"/>
    <mergeCell ref="H38:I38"/>
    <mergeCell ref="J38:K38"/>
    <mergeCell ref="L38:M38"/>
    <mergeCell ref="N38:O38"/>
    <mergeCell ref="P38:Q38"/>
    <mergeCell ref="R38:S38"/>
    <mergeCell ref="T38:U38"/>
    <mergeCell ref="V38:W38"/>
    <mergeCell ref="X38:Y38"/>
    <mergeCell ref="Z38:AA38"/>
    <mergeCell ref="X33:Y33"/>
    <mergeCell ref="X34:Y34"/>
    <mergeCell ref="X35:Y35"/>
    <mergeCell ref="X36:Y36"/>
    <mergeCell ref="V32:W32"/>
    <mergeCell ref="V33:W33"/>
    <mergeCell ref="V34:W34"/>
    <mergeCell ref="V35:W35"/>
    <mergeCell ref="V36:W36"/>
    <mergeCell ref="Z51:AA51"/>
    <mergeCell ref="D65:E65"/>
    <mergeCell ref="F65:G65"/>
    <mergeCell ref="H65:I65"/>
    <mergeCell ref="J65:K65"/>
    <mergeCell ref="L65:M65"/>
    <mergeCell ref="N65:O65"/>
    <mergeCell ref="P65:Q65"/>
    <mergeCell ref="R65:S65"/>
    <mergeCell ref="T65:U65"/>
    <mergeCell ref="V65:W65"/>
    <mergeCell ref="X65:Y65"/>
    <mergeCell ref="Z65:AA65"/>
    <mergeCell ref="D52:E52"/>
    <mergeCell ref="F52:G52"/>
    <mergeCell ref="H52:I52"/>
    <mergeCell ref="J52:K52"/>
    <mergeCell ref="L52:M52"/>
    <mergeCell ref="N52:O52"/>
    <mergeCell ref="P52:Q52"/>
    <mergeCell ref="R52:S52"/>
    <mergeCell ref="T52:U52"/>
    <mergeCell ref="V52:W52"/>
    <mergeCell ref="Z57:AA57"/>
    <mergeCell ref="Z58:AA58"/>
    <mergeCell ref="X58:Y58"/>
    <mergeCell ref="X59:Y59"/>
    <mergeCell ref="X60:Y60"/>
    <mergeCell ref="V60:W60"/>
    <mergeCell ref="V61:W61"/>
    <mergeCell ref="V62:W62"/>
    <mergeCell ref="V63:W63"/>
    <mergeCell ref="Z103:AA103"/>
    <mergeCell ref="Z104:AA104"/>
    <mergeCell ref="Z105:AA105"/>
    <mergeCell ref="X10:Y10"/>
    <mergeCell ref="Z10:AA10"/>
    <mergeCell ref="Z95:AA95"/>
    <mergeCell ref="Z96:AA96"/>
    <mergeCell ref="Z97:AA97"/>
    <mergeCell ref="Z98:AA98"/>
    <mergeCell ref="Z99:AA99"/>
    <mergeCell ref="Z100:AA100"/>
    <mergeCell ref="Z87:AA87"/>
    <mergeCell ref="Z88:AA88"/>
    <mergeCell ref="Z89:AA89"/>
    <mergeCell ref="Z90:AA90"/>
    <mergeCell ref="Z91:AA91"/>
    <mergeCell ref="Z92:AA92"/>
    <mergeCell ref="Z81:AA81"/>
    <mergeCell ref="Z82:AA82"/>
    <mergeCell ref="Z83:AA83"/>
    <mergeCell ref="Z84:AA84"/>
    <mergeCell ref="Z85:AA85"/>
    <mergeCell ref="Z86:AA86"/>
    <mergeCell ref="Z73:AA73"/>
    <mergeCell ref="Z74:AA74"/>
    <mergeCell ref="Z75:AA75"/>
    <mergeCell ref="Z76:AA76"/>
    <mergeCell ref="Z52:AA52"/>
    <mergeCell ref="Z53:AA53"/>
    <mergeCell ref="Z54:AA54"/>
    <mergeCell ref="Z55:AA55"/>
    <mergeCell ref="Z56:AA56"/>
    <mergeCell ref="Z45:AA45"/>
    <mergeCell ref="Z46:AA46"/>
    <mergeCell ref="Z47:AA47"/>
    <mergeCell ref="Z48:AA48"/>
    <mergeCell ref="Z49:AA49"/>
    <mergeCell ref="Z50:AA50"/>
    <mergeCell ref="V7:W7"/>
    <mergeCell ref="V2:AA2"/>
    <mergeCell ref="V3:AA3"/>
    <mergeCell ref="Z101:AA101"/>
    <mergeCell ref="Z102:AA102"/>
    <mergeCell ref="Z32:AA32"/>
    <mergeCell ref="Z33:AA33"/>
    <mergeCell ref="Z34:AA34"/>
    <mergeCell ref="Z35:AA35"/>
    <mergeCell ref="Z36:AA36"/>
    <mergeCell ref="X82:Y82"/>
    <mergeCell ref="X69:Y69"/>
    <mergeCell ref="X70:Y70"/>
    <mergeCell ref="X71:Y71"/>
    <mergeCell ref="X72:Y72"/>
    <mergeCell ref="X73:Y73"/>
    <mergeCell ref="X74:Y74"/>
    <mergeCell ref="X61:Y61"/>
    <mergeCell ref="X62:Y62"/>
    <mergeCell ref="X63:Y63"/>
    <mergeCell ref="X64:Y64"/>
    <mergeCell ref="X67:Y67"/>
    <mergeCell ref="X68:Y68"/>
    <mergeCell ref="X55:Y55"/>
    <mergeCell ref="X56:Y56"/>
    <mergeCell ref="X57:Y57"/>
    <mergeCell ref="X103:Y103"/>
    <mergeCell ref="X104:Y104"/>
    <mergeCell ref="X105:Y105"/>
    <mergeCell ref="Z22:AA22"/>
    <mergeCell ref="Z25:AA25"/>
    <mergeCell ref="Z26:AA26"/>
    <mergeCell ref="Z27:AA27"/>
    <mergeCell ref="Z28:AA28"/>
    <mergeCell ref="Z29:AA29"/>
    <mergeCell ref="Z30:AA30"/>
    <mergeCell ref="X97:Y97"/>
    <mergeCell ref="X98:Y98"/>
    <mergeCell ref="X99:Y99"/>
    <mergeCell ref="X100:Y100"/>
    <mergeCell ref="X101:Y101"/>
    <mergeCell ref="X102:Y102"/>
    <mergeCell ref="X89:Y89"/>
    <mergeCell ref="X90:Y90"/>
    <mergeCell ref="X91:Y91"/>
    <mergeCell ref="X92:Y92"/>
    <mergeCell ref="Z72:AA72"/>
    <mergeCell ref="Z59:AA59"/>
    <mergeCell ref="Z60:AA60"/>
    <mergeCell ref="Z61:AA61"/>
    <mergeCell ref="Z62:AA62"/>
    <mergeCell ref="Z63:AA63"/>
    <mergeCell ref="Z64:AA64"/>
    <mergeCell ref="X75:Y75"/>
    <mergeCell ref="X76:Y76"/>
    <mergeCell ref="X77:Y77"/>
    <mergeCell ref="X78:Y78"/>
    <mergeCell ref="X81:Y81"/>
    <mergeCell ref="X47:Y47"/>
    <mergeCell ref="X48:Y48"/>
    <mergeCell ref="X49:Y49"/>
    <mergeCell ref="X50:Y50"/>
    <mergeCell ref="X53:Y53"/>
    <mergeCell ref="X54:Y54"/>
    <mergeCell ref="X41:Y41"/>
    <mergeCell ref="X42:Y42"/>
    <mergeCell ref="X43:Y43"/>
    <mergeCell ref="X44:Y44"/>
    <mergeCell ref="X45:Y45"/>
    <mergeCell ref="X46:Y46"/>
    <mergeCell ref="X39:Y39"/>
    <mergeCell ref="X40:Y40"/>
    <mergeCell ref="X52:Y52"/>
    <mergeCell ref="X27:Y27"/>
    <mergeCell ref="X28:Y28"/>
    <mergeCell ref="X29:Y29"/>
    <mergeCell ref="X30:Y30"/>
    <mergeCell ref="X31:Y31"/>
    <mergeCell ref="X32:Y32"/>
    <mergeCell ref="X51:Y51"/>
    <mergeCell ref="Z20:AA20"/>
    <mergeCell ref="Z21:AA21"/>
    <mergeCell ref="X21:Y21"/>
    <mergeCell ref="X22:Y22"/>
    <mergeCell ref="X25:Y25"/>
    <mergeCell ref="X26:Y26"/>
    <mergeCell ref="X20:Y20"/>
    <mergeCell ref="Z11:AA11"/>
    <mergeCell ref="Z12:AA12"/>
    <mergeCell ref="Z13:AA13"/>
    <mergeCell ref="Z14:AA14"/>
    <mergeCell ref="Z15:AA15"/>
    <mergeCell ref="Z16:AA16"/>
    <mergeCell ref="Z17:AA17"/>
    <mergeCell ref="Z18:AA18"/>
    <mergeCell ref="Z19:AA19"/>
    <mergeCell ref="Z39:AA39"/>
    <mergeCell ref="Z40:AA40"/>
    <mergeCell ref="Z41:AA41"/>
    <mergeCell ref="Z42:AA42"/>
    <mergeCell ref="Z43:AA43"/>
    <mergeCell ref="Z44:AA44"/>
    <mergeCell ref="Z31:AA31"/>
    <mergeCell ref="Z8:AA8"/>
    <mergeCell ref="X11:Y11"/>
    <mergeCell ref="X12:Y12"/>
    <mergeCell ref="X13:Y13"/>
    <mergeCell ref="X14:Y14"/>
    <mergeCell ref="X15:Y15"/>
    <mergeCell ref="V102:W102"/>
    <mergeCell ref="V103:W103"/>
    <mergeCell ref="V104:W104"/>
    <mergeCell ref="V105:W105"/>
    <mergeCell ref="V8:W8"/>
    <mergeCell ref="X8:Y8"/>
    <mergeCell ref="X16:Y16"/>
    <mergeCell ref="X17:Y17"/>
    <mergeCell ref="X18:Y18"/>
    <mergeCell ref="X19:Y19"/>
    <mergeCell ref="V96:W96"/>
    <mergeCell ref="V97:W97"/>
    <mergeCell ref="V98:W98"/>
    <mergeCell ref="V99:W99"/>
    <mergeCell ref="V100:W100"/>
    <mergeCell ref="V101:W101"/>
    <mergeCell ref="V88:W88"/>
    <mergeCell ref="V89:W89"/>
    <mergeCell ref="V90:W90"/>
    <mergeCell ref="V91:W91"/>
    <mergeCell ref="V92:W92"/>
    <mergeCell ref="V95:W95"/>
    <mergeCell ref="V82:W82"/>
    <mergeCell ref="V83:W83"/>
    <mergeCell ref="V84:W84"/>
    <mergeCell ref="V85:W85"/>
    <mergeCell ref="V86:W86"/>
    <mergeCell ref="V87:W87"/>
    <mergeCell ref="V74:W74"/>
    <mergeCell ref="V75:W75"/>
    <mergeCell ref="V76:W76"/>
    <mergeCell ref="V77:W77"/>
    <mergeCell ref="V78:W78"/>
    <mergeCell ref="V81:W81"/>
    <mergeCell ref="V68:W68"/>
    <mergeCell ref="V69:W69"/>
    <mergeCell ref="V70:W70"/>
    <mergeCell ref="V71:W71"/>
    <mergeCell ref="V72:W72"/>
    <mergeCell ref="V73:W73"/>
    <mergeCell ref="V64:W64"/>
    <mergeCell ref="V67:W67"/>
    <mergeCell ref="V54:W54"/>
    <mergeCell ref="V55:W55"/>
    <mergeCell ref="V56:W56"/>
    <mergeCell ref="V57:W57"/>
    <mergeCell ref="V58:W58"/>
    <mergeCell ref="V59:W59"/>
    <mergeCell ref="V46:W46"/>
    <mergeCell ref="V47:W47"/>
    <mergeCell ref="V48:W48"/>
    <mergeCell ref="V49:W49"/>
    <mergeCell ref="V50:W50"/>
    <mergeCell ref="V53:W53"/>
    <mergeCell ref="V51:W51"/>
    <mergeCell ref="V40:W40"/>
    <mergeCell ref="V41:W41"/>
    <mergeCell ref="V42:W42"/>
    <mergeCell ref="V43:W43"/>
    <mergeCell ref="V44:W44"/>
    <mergeCell ref="V45:W45"/>
    <mergeCell ref="V39:W39"/>
    <mergeCell ref="V26:W26"/>
    <mergeCell ref="V27:W27"/>
    <mergeCell ref="V28:W28"/>
    <mergeCell ref="V29:W29"/>
    <mergeCell ref="V30:W30"/>
    <mergeCell ref="V31:W31"/>
    <mergeCell ref="V18:W18"/>
    <mergeCell ref="V19:W19"/>
    <mergeCell ref="V20:W20"/>
    <mergeCell ref="V21:W21"/>
    <mergeCell ref="V22:W22"/>
    <mergeCell ref="V25:W25"/>
    <mergeCell ref="T104:U104"/>
    <mergeCell ref="T105:U105"/>
    <mergeCell ref="V10:W10"/>
    <mergeCell ref="V11:W11"/>
    <mergeCell ref="V12:W12"/>
    <mergeCell ref="V13:W13"/>
    <mergeCell ref="V14:W14"/>
    <mergeCell ref="V15:W15"/>
    <mergeCell ref="V16:W16"/>
    <mergeCell ref="V17:W17"/>
    <mergeCell ref="T98:U98"/>
    <mergeCell ref="T99:U99"/>
    <mergeCell ref="T100:U100"/>
    <mergeCell ref="T101:U101"/>
    <mergeCell ref="T102:U102"/>
    <mergeCell ref="T103:U103"/>
    <mergeCell ref="T90:U90"/>
    <mergeCell ref="T91:U91"/>
    <mergeCell ref="T92:U92"/>
    <mergeCell ref="T59:U59"/>
    <mergeCell ref="T60:U60"/>
    <mergeCell ref="T61:U61"/>
    <mergeCell ref="T48:U48"/>
    <mergeCell ref="T49:U49"/>
    <mergeCell ref="T50:U50"/>
    <mergeCell ref="T53:U53"/>
    <mergeCell ref="T54:U54"/>
    <mergeCell ref="T55:U55"/>
    <mergeCell ref="T95:U95"/>
    <mergeCell ref="T96:U96"/>
    <mergeCell ref="T97:U97"/>
    <mergeCell ref="T84:U84"/>
    <mergeCell ref="T85:U85"/>
    <mergeCell ref="T86:U86"/>
    <mergeCell ref="T87:U87"/>
    <mergeCell ref="T88:U88"/>
    <mergeCell ref="T89:U89"/>
    <mergeCell ref="T76:U76"/>
    <mergeCell ref="T77:U77"/>
    <mergeCell ref="T78:U78"/>
    <mergeCell ref="T81:U81"/>
    <mergeCell ref="T82:U82"/>
    <mergeCell ref="T83:U83"/>
    <mergeCell ref="T70:U70"/>
    <mergeCell ref="T71:U71"/>
    <mergeCell ref="T72:U72"/>
    <mergeCell ref="T73:U73"/>
    <mergeCell ref="T74:U74"/>
    <mergeCell ref="T75:U75"/>
    <mergeCell ref="T14:U14"/>
    <mergeCell ref="T15:U15"/>
    <mergeCell ref="T16:U16"/>
    <mergeCell ref="T17:U17"/>
    <mergeCell ref="T18:U18"/>
    <mergeCell ref="T19:U19"/>
    <mergeCell ref="T8:U8"/>
    <mergeCell ref="T10:U10"/>
    <mergeCell ref="T11:U11"/>
    <mergeCell ref="T12:U12"/>
    <mergeCell ref="T13:U13"/>
    <mergeCell ref="T42:U42"/>
    <mergeCell ref="T43:U43"/>
    <mergeCell ref="T44:U44"/>
    <mergeCell ref="T45:U45"/>
    <mergeCell ref="T46:U46"/>
    <mergeCell ref="T47:U47"/>
    <mergeCell ref="T34:U34"/>
    <mergeCell ref="T35:U35"/>
    <mergeCell ref="T36:U36"/>
    <mergeCell ref="T39:U39"/>
    <mergeCell ref="T40:U40"/>
    <mergeCell ref="T41:U41"/>
    <mergeCell ref="T28:U28"/>
    <mergeCell ref="T29:U29"/>
    <mergeCell ref="T30:U30"/>
    <mergeCell ref="T31:U31"/>
    <mergeCell ref="T32:U32"/>
    <mergeCell ref="T33:U33"/>
    <mergeCell ref="R102:S102"/>
    <mergeCell ref="R103:S103"/>
    <mergeCell ref="R104:S104"/>
    <mergeCell ref="R105:S105"/>
    <mergeCell ref="R92:S92"/>
    <mergeCell ref="R95:S95"/>
    <mergeCell ref="R96:S96"/>
    <mergeCell ref="R97:S97"/>
    <mergeCell ref="R98:S98"/>
    <mergeCell ref="R99:S99"/>
    <mergeCell ref="R86:S86"/>
    <mergeCell ref="R87:S87"/>
    <mergeCell ref="R88:S88"/>
    <mergeCell ref="R89:S89"/>
    <mergeCell ref="R90:S90"/>
    <mergeCell ref="R91:S91"/>
    <mergeCell ref="T20:U20"/>
    <mergeCell ref="T21:U21"/>
    <mergeCell ref="T22:U22"/>
    <mergeCell ref="T25:U25"/>
    <mergeCell ref="T26:U26"/>
    <mergeCell ref="T27:U27"/>
    <mergeCell ref="T51:U51"/>
    <mergeCell ref="T62:U62"/>
    <mergeCell ref="T63:U63"/>
    <mergeCell ref="T64:U64"/>
    <mergeCell ref="T67:U67"/>
    <mergeCell ref="T68:U68"/>
    <mergeCell ref="T69:U69"/>
    <mergeCell ref="T56:U56"/>
    <mergeCell ref="T57:U57"/>
    <mergeCell ref="T58:U58"/>
    <mergeCell ref="R74:S74"/>
    <mergeCell ref="R75:S75"/>
    <mergeCell ref="R77:S77"/>
    <mergeCell ref="R64:S64"/>
    <mergeCell ref="R67:S67"/>
    <mergeCell ref="R68:S68"/>
    <mergeCell ref="R69:S69"/>
    <mergeCell ref="R70:S70"/>
    <mergeCell ref="R71:S71"/>
    <mergeCell ref="R58:S58"/>
    <mergeCell ref="R59:S59"/>
    <mergeCell ref="R60:S60"/>
    <mergeCell ref="R61:S61"/>
    <mergeCell ref="R62:S62"/>
    <mergeCell ref="R63:S63"/>
    <mergeCell ref="R100:S100"/>
    <mergeCell ref="R101:S101"/>
    <mergeCell ref="P103:Q103"/>
    <mergeCell ref="P104:Q104"/>
    <mergeCell ref="P105:Q105"/>
    <mergeCell ref="R11:S11"/>
    <mergeCell ref="R12:S12"/>
    <mergeCell ref="R13:S13"/>
    <mergeCell ref="R18:S18"/>
    <mergeCell ref="R19:S19"/>
    <mergeCell ref="R20:S20"/>
    <mergeCell ref="R21:S21"/>
    <mergeCell ref="P97:Q97"/>
    <mergeCell ref="P98:Q98"/>
    <mergeCell ref="P99:Q99"/>
    <mergeCell ref="P100:Q100"/>
    <mergeCell ref="P101:Q101"/>
    <mergeCell ref="P102:Q102"/>
    <mergeCell ref="P89:Q89"/>
    <mergeCell ref="P90:Q90"/>
    <mergeCell ref="P91:Q91"/>
    <mergeCell ref="P92:Q92"/>
    <mergeCell ref="R44:S44"/>
    <mergeCell ref="R45:S45"/>
    <mergeCell ref="R46:S46"/>
    <mergeCell ref="R47:S47"/>
    <mergeCell ref="R48:S48"/>
    <mergeCell ref="R81:S81"/>
    <mergeCell ref="R82:S82"/>
    <mergeCell ref="R83:S83"/>
    <mergeCell ref="R84:S84"/>
    <mergeCell ref="R85:S85"/>
    <mergeCell ref="R72:S72"/>
    <mergeCell ref="R73:S73"/>
    <mergeCell ref="R49:S49"/>
    <mergeCell ref="R36:S36"/>
    <mergeCell ref="R39:S39"/>
    <mergeCell ref="R40:S40"/>
    <mergeCell ref="R41:S41"/>
    <mergeCell ref="R42:S42"/>
    <mergeCell ref="R43:S43"/>
    <mergeCell ref="P64:Q64"/>
    <mergeCell ref="P67:Q67"/>
    <mergeCell ref="P68:Q68"/>
    <mergeCell ref="P55:Q55"/>
    <mergeCell ref="P56:Q56"/>
    <mergeCell ref="P57:Q57"/>
    <mergeCell ref="P58:Q58"/>
    <mergeCell ref="P59:Q59"/>
    <mergeCell ref="P60:Q60"/>
    <mergeCell ref="R22:S22"/>
    <mergeCell ref="R25:S25"/>
    <mergeCell ref="R26:S26"/>
    <mergeCell ref="R27:S27"/>
    <mergeCell ref="R28:S28"/>
    <mergeCell ref="R29:S29"/>
    <mergeCell ref="R50:S50"/>
    <mergeCell ref="R53:S53"/>
    <mergeCell ref="R54:S54"/>
    <mergeCell ref="R55:S55"/>
    <mergeCell ref="R56:S56"/>
    <mergeCell ref="R57:S57"/>
    <mergeCell ref="R51:S51"/>
    <mergeCell ref="R10:S10"/>
    <mergeCell ref="R8:S8"/>
    <mergeCell ref="R14:S14"/>
    <mergeCell ref="R15:S15"/>
    <mergeCell ref="R16:S16"/>
    <mergeCell ref="R17:S17"/>
    <mergeCell ref="R30:S30"/>
    <mergeCell ref="R31:S31"/>
    <mergeCell ref="R32:S32"/>
    <mergeCell ref="R33:S33"/>
    <mergeCell ref="R34:S34"/>
    <mergeCell ref="R35:S35"/>
    <mergeCell ref="P51:Q51"/>
    <mergeCell ref="P95:Q95"/>
    <mergeCell ref="P96:Q96"/>
    <mergeCell ref="P83:Q83"/>
    <mergeCell ref="P84:Q84"/>
    <mergeCell ref="P85:Q85"/>
    <mergeCell ref="P86:Q86"/>
    <mergeCell ref="P87:Q87"/>
    <mergeCell ref="P88:Q88"/>
    <mergeCell ref="P75:Q75"/>
    <mergeCell ref="P76:Q76"/>
    <mergeCell ref="P77:Q77"/>
    <mergeCell ref="P78:Q78"/>
    <mergeCell ref="P81:Q81"/>
    <mergeCell ref="P82:Q82"/>
    <mergeCell ref="P69:Q69"/>
    <mergeCell ref="P70:Q70"/>
    <mergeCell ref="P71:Q71"/>
    <mergeCell ref="P72:Q72"/>
    <mergeCell ref="P73:Q73"/>
    <mergeCell ref="N8:O8"/>
    <mergeCell ref="P8:Q8"/>
    <mergeCell ref="P11:Q11"/>
    <mergeCell ref="P12:Q12"/>
    <mergeCell ref="N21:O21"/>
    <mergeCell ref="N22:O22"/>
    <mergeCell ref="N25:O25"/>
    <mergeCell ref="N26:O26"/>
    <mergeCell ref="P41:Q41"/>
    <mergeCell ref="P42:Q42"/>
    <mergeCell ref="P43:Q43"/>
    <mergeCell ref="P44:Q44"/>
    <mergeCell ref="P45:Q45"/>
    <mergeCell ref="P46:Q46"/>
    <mergeCell ref="P33:Q33"/>
    <mergeCell ref="P34:Q34"/>
    <mergeCell ref="P35:Q35"/>
    <mergeCell ref="P36:Q36"/>
    <mergeCell ref="P39:Q39"/>
    <mergeCell ref="P40:Q40"/>
    <mergeCell ref="P19:Q19"/>
    <mergeCell ref="P20:Q20"/>
    <mergeCell ref="P21:Q21"/>
    <mergeCell ref="P22:Q22"/>
    <mergeCell ref="P25:Q25"/>
    <mergeCell ref="P26:Q26"/>
    <mergeCell ref="P13:Q13"/>
    <mergeCell ref="P14:Q14"/>
    <mergeCell ref="P15:Q15"/>
    <mergeCell ref="P16:Q16"/>
    <mergeCell ref="P17:Q17"/>
    <mergeCell ref="P18:Q18"/>
    <mergeCell ref="N10:O10"/>
    <mergeCell ref="P10:Q10"/>
    <mergeCell ref="P61:Q61"/>
    <mergeCell ref="P62:Q62"/>
    <mergeCell ref="P63:Q63"/>
    <mergeCell ref="P27:Q27"/>
    <mergeCell ref="P28:Q28"/>
    <mergeCell ref="P29:Q29"/>
    <mergeCell ref="P30:Q30"/>
    <mergeCell ref="P31:Q31"/>
    <mergeCell ref="P32:Q32"/>
    <mergeCell ref="N54:O54"/>
    <mergeCell ref="N55:O55"/>
    <mergeCell ref="N56:O56"/>
    <mergeCell ref="N59:O59"/>
    <mergeCell ref="N60:O60"/>
    <mergeCell ref="N61:O61"/>
    <mergeCell ref="N62:O62"/>
    <mergeCell ref="N49:O49"/>
    <mergeCell ref="N50:O50"/>
    <mergeCell ref="N44:O44"/>
    <mergeCell ref="P47:Q47"/>
    <mergeCell ref="P48:Q48"/>
    <mergeCell ref="P49:Q49"/>
    <mergeCell ref="P50:Q50"/>
    <mergeCell ref="P53:Q53"/>
    <mergeCell ref="P54:Q54"/>
    <mergeCell ref="N105:O105"/>
    <mergeCell ref="N99:O99"/>
    <mergeCell ref="N100:O100"/>
    <mergeCell ref="N101:O101"/>
    <mergeCell ref="N102:O102"/>
    <mergeCell ref="N103:O103"/>
    <mergeCell ref="N104:O104"/>
    <mergeCell ref="N91:O91"/>
    <mergeCell ref="N92:O92"/>
    <mergeCell ref="N95:O95"/>
    <mergeCell ref="N96:O96"/>
    <mergeCell ref="N97:O97"/>
    <mergeCell ref="N98:O98"/>
    <mergeCell ref="N85:O85"/>
    <mergeCell ref="N86:O86"/>
    <mergeCell ref="N87:O87"/>
    <mergeCell ref="N88:O88"/>
    <mergeCell ref="N89:O89"/>
    <mergeCell ref="N90:O90"/>
    <mergeCell ref="N82:O82"/>
    <mergeCell ref="N83:O83"/>
    <mergeCell ref="N84:O84"/>
    <mergeCell ref="N71:O71"/>
    <mergeCell ref="N72:O72"/>
    <mergeCell ref="N73:O73"/>
    <mergeCell ref="N47:O47"/>
    <mergeCell ref="N48:O48"/>
    <mergeCell ref="N35:O35"/>
    <mergeCell ref="N36:O36"/>
    <mergeCell ref="N39:O39"/>
    <mergeCell ref="N40:O40"/>
    <mergeCell ref="N41:O41"/>
    <mergeCell ref="N42:O42"/>
    <mergeCell ref="N29:O29"/>
    <mergeCell ref="N30:O30"/>
    <mergeCell ref="N31:O31"/>
    <mergeCell ref="N32:O32"/>
    <mergeCell ref="N33:O33"/>
    <mergeCell ref="N34:O34"/>
    <mergeCell ref="N74:O74"/>
    <mergeCell ref="N75:O75"/>
    <mergeCell ref="N76:O76"/>
    <mergeCell ref="N63:O63"/>
    <mergeCell ref="N64:O64"/>
    <mergeCell ref="N67:O67"/>
    <mergeCell ref="N68:O68"/>
    <mergeCell ref="N69:O69"/>
    <mergeCell ref="N70:O70"/>
    <mergeCell ref="N57:O57"/>
    <mergeCell ref="N58:O58"/>
    <mergeCell ref="N51:O51"/>
    <mergeCell ref="L101:M101"/>
    <mergeCell ref="L102:M102"/>
    <mergeCell ref="L103:M103"/>
    <mergeCell ref="L104:M104"/>
    <mergeCell ref="L105:M105"/>
    <mergeCell ref="N16:O16"/>
    <mergeCell ref="N17:O17"/>
    <mergeCell ref="N18:O18"/>
    <mergeCell ref="N19:O19"/>
    <mergeCell ref="N20:O20"/>
    <mergeCell ref="L95:M95"/>
    <mergeCell ref="L96:M96"/>
    <mergeCell ref="L97:M97"/>
    <mergeCell ref="L98:M98"/>
    <mergeCell ref="L99:M99"/>
    <mergeCell ref="L100:M100"/>
    <mergeCell ref="L87:M87"/>
    <mergeCell ref="L88:M88"/>
    <mergeCell ref="L89:M89"/>
    <mergeCell ref="L90:M90"/>
    <mergeCell ref="L91:M91"/>
    <mergeCell ref="L92:M92"/>
    <mergeCell ref="L81:M81"/>
    <mergeCell ref="L82:M82"/>
    <mergeCell ref="L83:M83"/>
    <mergeCell ref="L84:M84"/>
    <mergeCell ref="L85:M85"/>
    <mergeCell ref="L86:M86"/>
    <mergeCell ref="L73:M73"/>
    <mergeCell ref="L74:M74"/>
    <mergeCell ref="N43:O43"/>
    <mergeCell ref="N81:O81"/>
    <mergeCell ref="L77:M77"/>
    <mergeCell ref="L78:M78"/>
    <mergeCell ref="L67:M67"/>
    <mergeCell ref="L68:M68"/>
    <mergeCell ref="L69:M69"/>
    <mergeCell ref="L70:M70"/>
    <mergeCell ref="L71:M71"/>
    <mergeCell ref="L72:M72"/>
    <mergeCell ref="L59:M59"/>
    <mergeCell ref="L60:M60"/>
    <mergeCell ref="L61:M61"/>
    <mergeCell ref="L62:M62"/>
    <mergeCell ref="L63:M63"/>
    <mergeCell ref="L64:M64"/>
    <mergeCell ref="L53:M53"/>
    <mergeCell ref="L54:M54"/>
    <mergeCell ref="L55:M55"/>
    <mergeCell ref="L56:M56"/>
    <mergeCell ref="L57:M57"/>
    <mergeCell ref="L58:M58"/>
    <mergeCell ref="L75:M75"/>
    <mergeCell ref="L66:M66"/>
    <mergeCell ref="L47:M47"/>
    <mergeCell ref="L48:M48"/>
    <mergeCell ref="L49:M49"/>
    <mergeCell ref="L50:M50"/>
    <mergeCell ref="N53:O53"/>
    <mergeCell ref="L51:M51"/>
    <mergeCell ref="L39:M39"/>
    <mergeCell ref="L40:M40"/>
    <mergeCell ref="L41:M41"/>
    <mergeCell ref="L42:M42"/>
    <mergeCell ref="L43:M43"/>
    <mergeCell ref="L44:M44"/>
    <mergeCell ref="L31:M31"/>
    <mergeCell ref="L32:M32"/>
    <mergeCell ref="L33:M33"/>
    <mergeCell ref="L34:M34"/>
    <mergeCell ref="L35:M35"/>
    <mergeCell ref="L36:M36"/>
    <mergeCell ref="L30:M30"/>
    <mergeCell ref="L17:M17"/>
    <mergeCell ref="L18:M18"/>
    <mergeCell ref="L19:M19"/>
    <mergeCell ref="L20:M20"/>
    <mergeCell ref="L21:M21"/>
    <mergeCell ref="L22:M22"/>
    <mergeCell ref="N11:O11"/>
    <mergeCell ref="N12:O12"/>
    <mergeCell ref="N13:O13"/>
    <mergeCell ref="N14:O14"/>
    <mergeCell ref="N15:O15"/>
    <mergeCell ref="L15:M15"/>
    <mergeCell ref="N27:O27"/>
    <mergeCell ref="N28:O28"/>
    <mergeCell ref="L45:M45"/>
    <mergeCell ref="L46:M46"/>
    <mergeCell ref="N45:O45"/>
    <mergeCell ref="N46:O46"/>
    <mergeCell ref="J105:K105"/>
    <mergeCell ref="J8:K8"/>
    <mergeCell ref="L8:M8"/>
    <mergeCell ref="J10:K10"/>
    <mergeCell ref="L10:M10"/>
    <mergeCell ref="L11:M11"/>
    <mergeCell ref="L12:M12"/>
    <mergeCell ref="L13:M13"/>
    <mergeCell ref="L14:M14"/>
    <mergeCell ref="L16:M16"/>
    <mergeCell ref="J99:K99"/>
    <mergeCell ref="J100:K100"/>
    <mergeCell ref="J101:K101"/>
    <mergeCell ref="J102:K102"/>
    <mergeCell ref="J103:K103"/>
    <mergeCell ref="J104:K104"/>
    <mergeCell ref="J91:K91"/>
    <mergeCell ref="J92:K92"/>
    <mergeCell ref="J95:K95"/>
    <mergeCell ref="J96:K96"/>
    <mergeCell ref="J97:K97"/>
    <mergeCell ref="J98:K98"/>
    <mergeCell ref="J85:K85"/>
    <mergeCell ref="J86:K86"/>
    <mergeCell ref="J87:K87"/>
    <mergeCell ref="J88:K88"/>
    <mergeCell ref="J89:K89"/>
    <mergeCell ref="J90:K90"/>
    <mergeCell ref="J77:K77"/>
    <mergeCell ref="J78:K78"/>
    <mergeCell ref="J81:K81"/>
    <mergeCell ref="J82:K82"/>
    <mergeCell ref="J83:K83"/>
    <mergeCell ref="J84:K84"/>
    <mergeCell ref="J71:K71"/>
    <mergeCell ref="J72:K72"/>
    <mergeCell ref="J73:K73"/>
    <mergeCell ref="J74:K74"/>
    <mergeCell ref="J75:K75"/>
    <mergeCell ref="J76:K76"/>
    <mergeCell ref="J63:K63"/>
    <mergeCell ref="J64:K64"/>
    <mergeCell ref="J67:K67"/>
    <mergeCell ref="J68:K68"/>
    <mergeCell ref="J69:K69"/>
    <mergeCell ref="J70:K70"/>
    <mergeCell ref="J57:K57"/>
    <mergeCell ref="J58:K58"/>
    <mergeCell ref="J59:K59"/>
    <mergeCell ref="J60:K60"/>
    <mergeCell ref="J61:K61"/>
    <mergeCell ref="J62:K62"/>
    <mergeCell ref="J66:K66"/>
    <mergeCell ref="H42:I42"/>
    <mergeCell ref="H43:I43"/>
    <mergeCell ref="H44:I44"/>
    <mergeCell ref="H45:I45"/>
    <mergeCell ref="H46:I46"/>
    <mergeCell ref="H33:I33"/>
    <mergeCell ref="H34:I34"/>
    <mergeCell ref="H35:I35"/>
    <mergeCell ref="H36:I36"/>
    <mergeCell ref="H39:I39"/>
    <mergeCell ref="H40:I40"/>
    <mergeCell ref="H51:I51"/>
    <mergeCell ref="J51:K51"/>
    <mergeCell ref="H66:I66"/>
    <mergeCell ref="J39:K39"/>
    <mergeCell ref="J40:K40"/>
    <mergeCell ref="J41:K41"/>
    <mergeCell ref="J42:K42"/>
    <mergeCell ref="J15:K15"/>
    <mergeCell ref="J16:K16"/>
    <mergeCell ref="J17:K17"/>
    <mergeCell ref="J18:K18"/>
    <mergeCell ref="J19:K19"/>
    <mergeCell ref="J20:K20"/>
    <mergeCell ref="J49:K49"/>
    <mergeCell ref="J50:K50"/>
    <mergeCell ref="J53:K53"/>
    <mergeCell ref="J54:K54"/>
    <mergeCell ref="J55:K55"/>
    <mergeCell ref="J56:K56"/>
    <mergeCell ref="J43:K43"/>
    <mergeCell ref="J44:K44"/>
    <mergeCell ref="J45:K45"/>
    <mergeCell ref="J46:K46"/>
    <mergeCell ref="J47:K47"/>
    <mergeCell ref="J48:K48"/>
    <mergeCell ref="J35:K35"/>
    <mergeCell ref="J29:K29"/>
    <mergeCell ref="J30:K30"/>
    <mergeCell ref="J31:K31"/>
    <mergeCell ref="J32:K32"/>
    <mergeCell ref="J33:K33"/>
    <mergeCell ref="J34:K34"/>
    <mergeCell ref="J21:K21"/>
    <mergeCell ref="J22:K22"/>
    <mergeCell ref="J25:K25"/>
    <mergeCell ref="J26:K26"/>
    <mergeCell ref="J27:K27"/>
    <mergeCell ref="J28:K28"/>
    <mergeCell ref="B7:B10"/>
    <mergeCell ref="J11:K11"/>
    <mergeCell ref="J12:K12"/>
    <mergeCell ref="J13:K13"/>
    <mergeCell ref="J14:K14"/>
    <mergeCell ref="H103:I103"/>
    <mergeCell ref="H104:I104"/>
    <mergeCell ref="H105:I105"/>
    <mergeCell ref="D10:E10"/>
    <mergeCell ref="F10:G10"/>
    <mergeCell ref="H10:I10"/>
    <mergeCell ref="H97:I97"/>
    <mergeCell ref="H98:I98"/>
    <mergeCell ref="H99:I99"/>
    <mergeCell ref="H100:I100"/>
    <mergeCell ref="H101:I101"/>
    <mergeCell ref="H102:I102"/>
    <mergeCell ref="H89:I89"/>
    <mergeCell ref="H90:I90"/>
    <mergeCell ref="H91:I91"/>
    <mergeCell ref="H92:I92"/>
    <mergeCell ref="H95:I95"/>
    <mergeCell ref="H96:I96"/>
    <mergeCell ref="H83:I83"/>
    <mergeCell ref="H84:I84"/>
    <mergeCell ref="H85:I85"/>
    <mergeCell ref="H86:I86"/>
    <mergeCell ref="H87:I87"/>
    <mergeCell ref="H88:I88"/>
    <mergeCell ref="H75:I75"/>
    <mergeCell ref="H76:I76"/>
    <mergeCell ref="H41:I41"/>
    <mergeCell ref="H78:I78"/>
    <mergeCell ref="H81:I81"/>
    <mergeCell ref="H82:I82"/>
    <mergeCell ref="H69:I69"/>
    <mergeCell ref="H70:I70"/>
    <mergeCell ref="H71:I71"/>
    <mergeCell ref="H72:I72"/>
    <mergeCell ref="H73:I73"/>
    <mergeCell ref="H74:I74"/>
    <mergeCell ref="H61:I61"/>
    <mergeCell ref="H62:I62"/>
    <mergeCell ref="H63:I63"/>
    <mergeCell ref="H64:I64"/>
    <mergeCell ref="H67:I67"/>
    <mergeCell ref="H68:I68"/>
    <mergeCell ref="H55:I55"/>
    <mergeCell ref="H56:I56"/>
    <mergeCell ref="H57:I57"/>
    <mergeCell ref="H58:I58"/>
    <mergeCell ref="H59:I59"/>
    <mergeCell ref="H77:I77"/>
    <mergeCell ref="H60:I60"/>
    <mergeCell ref="H19:I19"/>
    <mergeCell ref="H20:I20"/>
    <mergeCell ref="H21:I21"/>
    <mergeCell ref="H22:I22"/>
    <mergeCell ref="H25:I25"/>
    <mergeCell ref="H26:I26"/>
    <mergeCell ref="F105:G105"/>
    <mergeCell ref="H11:I11"/>
    <mergeCell ref="H12:I12"/>
    <mergeCell ref="H13:I13"/>
    <mergeCell ref="H14:I14"/>
    <mergeCell ref="H15:I15"/>
    <mergeCell ref="H16:I16"/>
    <mergeCell ref="H17:I17"/>
    <mergeCell ref="H18:I18"/>
    <mergeCell ref="F99:G99"/>
    <mergeCell ref="F100:G100"/>
    <mergeCell ref="F101:G101"/>
    <mergeCell ref="F102:G102"/>
    <mergeCell ref="F103:G103"/>
    <mergeCell ref="F104:G104"/>
    <mergeCell ref="F91:G91"/>
    <mergeCell ref="F92:G92"/>
    <mergeCell ref="F95:G95"/>
    <mergeCell ref="F96:G96"/>
    <mergeCell ref="F97:G97"/>
    <mergeCell ref="H47:I47"/>
    <mergeCell ref="H48:I48"/>
    <mergeCell ref="H49:I49"/>
    <mergeCell ref="H50:I50"/>
    <mergeCell ref="H53:I53"/>
    <mergeCell ref="H54:I54"/>
    <mergeCell ref="F60:G60"/>
    <mergeCell ref="F61:G61"/>
    <mergeCell ref="F62:G62"/>
    <mergeCell ref="F49:G49"/>
    <mergeCell ref="F50:G50"/>
    <mergeCell ref="F53:G53"/>
    <mergeCell ref="F54:G54"/>
    <mergeCell ref="F55:G55"/>
    <mergeCell ref="F56:G56"/>
    <mergeCell ref="F98:G98"/>
    <mergeCell ref="F85:G85"/>
    <mergeCell ref="F86:G86"/>
    <mergeCell ref="F87:G87"/>
    <mergeCell ref="F88:G88"/>
    <mergeCell ref="F89:G89"/>
    <mergeCell ref="F90:G90"/>
    <mergeCell ref="F77:G77"/>
    <mergeCell ref="F78:G78"/>
    <mergeCell ref="F81:G81"/>
    <mergeCell ref="F82:G82"/>
    <mergeCell ref="F83:G83"/>
    <mergeCell ref="F84:G84"/>
    <mergeCell ref="F71:G71"/>
    <mergeCell ref="F72:G72"/>
    <mergeCell ref="F73:G73"/>
    <mergeCell ref="F74:G74"/>
    <mergeCell ref="F75:G75"/>
    <mergeCell ref="F76:G76"/>
    <mergeCell ref="F51:G51"/>
    <mergeCell ref="F80:G80"/>
    <mergeCell ref="F94:G94"/>
    <mergeCell ref="F66:G66"/>
    <mergeCell ref="F15:G15"/>
    <mergeCell ref="F16:G16"/>
    <mergeCell ref="F17:G17"/>
    <mergeCell ref="F18:G18"/>
    <mergeCell ref="F19:G19"/>
    <mergeCell ref="F20:G20"/>
    <mergeCell ref="F8:G8"/>
    <mergeCell ref="H8:I8"/>
    <mergeCell ref="F11:G11"/>
    <mergeCell ref="F12:G12"/>
    <mergeCell ref="F13:G13"/>
    <mergeCell ref="F14:G14"/>
    <mergeCell ref="F43:G43"/>
    <mergeCell ref="F44:G44"/>
    <mergeCell ref="F45:G45"/>
    <mergeCell ref="F46:G46"/>
    <mergeCell ref="F47:G47"/>
    <mergeCell ref="F35:G35"/>
    <mergeCell ref="F36:G36"/>
    <mergeCell ref="F39:G39"/>
    <mergeCell ref="F40:G40"/>
    <mergeCell ref="F41:G41"/>
    <mergeCell ref="F42:G42"/>
    <mergeCell ref="F29:G29"/>
    <mergeCell ref="F30:G30"/>
    <mergeCell ref="F31:G31"/>
    <mergeCell ref="F32:G32"/>
    <mergeCell ref="F33:G33"/>
    <mergeCell ref="F34:G34"/>
    <mergeCell ref="H27:I27"/>
    <mergeCell ref="H28:I28"/>
    <mergeCell ref="H29:I29"/>
    <mergeCell ref="D102:E102"/>
    <mergeCell ref="D103:E103"/>
    <mergeCell ref="D104:E104"/>
    <mergeCell ref="D105:E105"/>
    <mergeCell ref="D92:E92"/>
    <mergeCell ref="D95:E95"/>
    <mergeCell ref="D96:E96"/>
    <mergeCell ref="D97:E97"/>
    <mergeCell ref="D98:E98"/>
    <mergeCell ref="D99:E99"/>
    <mergeCell ref="D86:E86"/>
    <mergeCell ref="D87:E87"/>
    <mergeCell ref="D88:E88"/>
    <mergeCell ref="D89:E89"/>
    <mergeCell ref="D90:E90"/>
    <mergeCell ref="D91:E91"/>
    <mergeCell ref="F21:G21"/>
    <mergeCell ref="F22:G22"/>
    <mergeCell ref="F25:G25"/>
    <mergeCell ref="F26:G26"/>
    <mergeCell ref="F27:G27"/>
    <mergeCell ref="F28:G28"/>
    <mergeCell ref="F48:G48"/>
    <mergeCell ref="F63:G63"/>
    <mergeCell ref="F64:G64"/>
    <mergeCell ref="F67:G67"/>
    <mergeCell ref="F68:G68"/>
    <mergeCell ref="F69:G69"/>
    <mergeCell ref="F70:G70"/>
    <mergeCell ref="F57:G57"/>
    <mergeCell ref="F58:G58"/>
    <mergeCell ref="F59:G59"/>
    <mergeCell ref="D83:E83"/>
    <mergeCell ref="D84:E84"/>
    <mergeCell ref="D85:E85"/>
    <mergeCell ref="D72:E72"/>
    <mergeCell ref="D73:E73"/>
    <mergeCell ref="D74:E74"/>
    <mergeCell ref="D75:E75"/>
    <mergeCell ref="D76:E76"/>
    <mergeCell ref="D77:E77"/>
    <mergeCell ref="D64:E64"/>
    <mergeCell ref="D67:E67"/>
    <mergeCell ref="D68:E68"/>
    <mergeCell ref="D69:E69"/>
    <mergeCell ref="D70:E70"/>
    <mergeCell ref="D71:E71"/>
    <mergeCell ref="D100:E100"/>
    <mergeCell ref="D101:E101"/>
    <mergeCell ref="D80:E80"/>
    <mergeCell ref="D94:E94"/>
    <mergeCell ref="D66:E66"/>
    <mergeCell ref="D62:E62"/>
    <mergeCell ref="D63:E63"/>
    <mergeCell ref="D50:E50"/>
    <mergeCell ref="D53:E53"/>
    <mergeCell ref="D54:E54"/>
    <mergeCell ref="D55:E55"/>
    <mergeCell ref="D56:E56"/>
    <mergeCell ref="D57:E57"/>
    <mergeCell ref="D44:E44"/>
    <mergeCell ref="D45:E45"/>
    <mergeCell ref="D46:E46"/>
    <mergeCell ref="D47:E47"/>
    <mergeCell ref="D48:E48"/>
    <mergeCell ref="D49:E49"/>
    <mergeCell ref="D78:E78"/>
    <mergeCell ref="D81:E81"/>
    <mergeCell ref="D82:E82"/>
    <mergeCell ref="D51:E51"/>
    <mergeCell ref="D43:E43"/>
    <mergeCell ref="D30:E30"/>
    <mergeCell ref="D31:E31"/>
    <mergeCell ref="D32:E32"/>
    <mergeCell ref="D33:E33"/>
    <mergeCell ref="D34:E34"/>
    <mergeCell ref="D35:E35"/>
    <mergeCell ref="D22:E22"/>
    <mergeCell ref="D25:E25"/>
    <mergeCell ref="D26:E26"/>
    <mergeCell ref="D27:E27"/>
    <mergeCell ref="D28:E28"/>
    <mergeCell ref="D29:E29"/>
    <mergeCell ref="D58:E58"/>
    <mergeCell ref="D59:E59"/>
    <mergeCell ref="D60:E60"/>
    <mergeCell ref="D61:E61"/>
    <mergeCell ref="D24:E24"/>
    <mergeCell ref="D16:E16"/>
    <mergeCell ref="D17:E17"/>
    <mergeCell ref="D18:E18"/>
    <mergeCell ref="D19:E19"/>
    <mergeCell ref="D20:E20"/>
    <mergeCell ref="D21:E21"/>
    <mergeCell ref="D8:E8"/>
    <mergeCell ref="D11:E11"/>
    <mergeCell ref="D12:E12"/>
    <mergeCell ref="D13:E13"/>
    <mergeCell ref="D14:E14"/>
    <mergeCell ref="D15:E15"/>
    <mergeCell ref="D36:E36"/>
    <mergeCell ref="D39:E39"/>
    <mergeCell ref="D40:E40"/>
    <mergeCell ref="D41:E41"/>
    <mergeCell ref="D42:E42"/>
    <mergeCell ref="D23:E23"/>
    <mergeCell ref="F23:G23"/>
    <mergeCell ref="H23:I23"/>
    <mergeCell ref="J23:K23"/>
    <mergeCell ref="L23:M23"/>
    <mergeCell ref="N23:O23"/>
    <mergeCell ref="P23:Q23"/>
    <mergeCell ref="R23:S23"/>
    <mergeCell ref="T23:U23"/>
    <mergeCell ref="V23:W23"/>
    <mergeCell ref="X23:Y23"/>
    <mergeCell ref="Z23:AA23"/>
    <mergeCell ref="D37:E37"/>
    <mergeCell ref="F37:G37"/>
    <mergeCell ref="H37:I37"/>
    <mergeCell ref="J37:K37"/>
    <mergeCell ref="L37:M37"/>
    <mergeCell ref="N37:O37"/>
    <mergeCell ref="P37:Q37"/>
    <mergeCell ref="R37:S37"/>
    <mergeCell ref="T37:U37"/>
    <mergeCell ref="V37:W37"/>
    <mergeCell ref="X37:Y37"/>
    <mergeCell ref="Z37:AA37"/>
    <mergeCell ref="H30:I30"/>
    <mergeCell ref="H31:I31"/>
    <mergeCell ref="H32:I32"/>
    <mergeCell ref="J36:K36"/>
    <mergeCell ref="L25:M25"/>
    <mergeCell ref="L26:M26"/>
    <mergeCell ref="L27:M27"/>
    <mergeCell ref="L28:M28"/>
    <mergeCell ref="L29:M29"/>
  </mergeCells>
  <phoneticPr fontId="1"/>
  <dataValidations count="1">
    <dataValidation type="list" allowBlank="1" showInputMessage="1" showErrorMessage="1" sqref="C7" xr:uid="{5B75BB92-931A-483D-90C8-7DF118E8472B}">
      <formula1>"2024,2025,2026,2027"</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4943-A76A-4ACD-9F03-C715A8610EEA}">
  <sheetPr>
    <tabColor theme="4" tint="0.79998168889431442"/>
    <pageSetUpPr fitToPage="1"/>
  </sheetPr>
  <dimension ref="B2:AA108"/>
  <sheetViews>
    <sheetView topLeftCell="A6" zoomScale="130" zoomScaleNormal="130" workbookViewId="0">
      <selection activeCell="B4" sqref="B4"/>
    </sheetView>
  </sheetViews>
  <sheetFormatPr defaultRowHeight="13.5"/>
  <cols>
    <col min="1" max="1" width="1.5" customWidth="1"/>
    <col min="2" max="2" width="7.875" customWidth="1"/>
    <col min="3" max="3" width="10.25" bestFit="1" customWidth="1"/>
    <col min="4" max="4" width="7.375" customWidth="1"/>
    <col min="5" max="5" width="3.875" customWidth="1"/>
    <col min="6" max="6" width="7.875" customWidth="1"/>
    <col min="7" max="7" width="3.75" customWidth="1"/>
    <col min="8" max="8" width="7.25" customWidth="1"/>
    <col min="9" max="9" width="4.125" customWidth="1"/>
    <col min="10" max="10" width="7.375" customWidth="1"/>
    <col min="11" max="11" width="4.375" customWidth="1"/>
    <col min="12" max="12" width="7.5" customWidth="1"/>
    <col min="13" max="13" width="4.25" customWidth="1"/>
    <col min="14" max="14" width="6.875" customWidth="1"/>
    <col min="15" max="15" width="4.25" customWidth="1"/>
    <col min="16" max="16" width="6.75" customWidth="1"/>
    <col min="17" max="17" width="4.25" customWidth="1"/>
    <col min="18" max="18" width="7.375" customWidth="1"/>
    <col min="19" max="19" width="5.25" customWidth="1"/>
    <col min="20" max="20" width="6.875" customWidth="1"/>
    <col min="21" max="21" width="4.75" customWidth="1"/>
    <col min="22" max="22" width="7.625" customWidth="1"/>
    <col min="23" max="23" width="4.625" customWidth="1"/>
    <col min="24" max="24" width="7.375" customWidth="1"/>
    <col min="25" max="25" width="4.125" customWidth="1"/>
    <col min="26" max="26" width="6.625" customWidth="1"/>
    <col min="27" max="27" width="5.625" customWidth="1"/>
  </cols>
  <sheetData>
    <row r="2" spans="2:27">
      <c r="B2" s="80" t="s">
        <v>124</v>
      </c>
      <c r="D2" s="111"/>
      <c r="E2" s="111"/>
      <c r="F2" s="110"/>
      <c r="V2" s="460" t="s">
        <v>123</v>
      </c>
      <c r="W2" s="460"/>
      <c r="X2" s="460"/>
      <c r="Y2" s="460"/>
      <c r="Z2" s="460"/>
      <c r="AA2" s="460"/>
    </row>
    <row r="3" spans="2:27">
      <c r="B3" s="80"/>
      <c r="D3" s="111"/>
      <c r="E3" s="111"/>
      <c r="F3" s="110"/>
      <c r="V3" s="462" t="s">
        <v>126</v>
      </c>
      <c r="W3" s="462"/>
      <c r="X3" s="462"/>
      <c r="Y3" s="462"/>
      <c r="Z3" s="462"/>
      <c r="AA3" s="462"/>
    </row>
    <row r="4" spans="2:27">
      <c r="B4" s="80"/>
      <c r="D4" s="111"/>
      <c r="E4" s="111"/>
      <c r="F4" s="110"/>
      <c r="V4" s="131"/>
      <c r="W4" s="131"/>
      <c r="X4" s="131"/>
      <c r="Y4" s="131"/>
      <c r="Z4" s="131"/>
      <c r="AA4" s="131"/>
    </row>
    <row r="5" spans="2:27">
      <c r="B5" s="151" t="s">
        <v>131</v>
      </c>
      <c r="D5" s="111"/>
      <c r="E5" s="111"/>
      <c r="F5" s="110"/>
      <c r="V5" s="131"/>
      <c r="W5" s="131"/>
      <c r="X5" s="131"/>
      <c r="Y5" s="131"/>
      <c r="Z5" s="131"/>
      <c r="AA5" s="131"/>
    </row>
    <row r="6" spans="2:27" ht="17.25" customHeight="1">
      <c r="B6" s="151" t="s">
        <v>133</v>
      </c>
    </row>
    <row r="7" spans="2:27">
      <c r="B7" s="435"/>
      <c r="C7" s="114">
        <v>2025</v>
      </c>
      <c r="D7" s="132" t="s">
        <v>129</v>
      </c>
      <c r="E7" s="112"/>
      <c r="F7" s="112"/>
      <c r="G7" s="112"/>
      <c r="H7" s="112"/>
      <c r="I7" s="112"/>
      <c r="J7" s="112"/>
      <c r="K7" s="112"/>
      <c r="L7" s="112"/>
      <c r="M7" s="112"/>
      <c r="N7" s="112"/>
      <c r="O7" s="112"/>
      <c r="P7" s="112"/>
      <c r="Q7" s="112"/>
      <c r="R7" s="112"/>
      <c r="S7" s="112"/>
      <c r="T7" s="112"/>
      <c r="U7" s="113"/>
      <c r="V7" s="458">
        <f>C7+1</f>
        <v>2026</v>
      </c>
      <c r="W7" s="459"/>
      <c r="X7" s="112"/>
      <c r="Y7" s="112"/>
      <c r="Z7" s="112"/>
      <c r="AA7" s="113"/>
    </row>
    <row r="8" spans="2:27">
      <c r="B8" s="449"/>
      <c r="C8" s="123" t="s">
        <v>92</v>
      </c>
      <c r="D8" s="415" t="s">
        <v>79</v>
      </c>
      <c r="E8" s="416"/>
      <c r="F8" s="415" t="s">
        <v>80</v>
      </c>
      <c r="G8" s="416"/>
      <c r="H8" s="415" t="s">
        <v>81</v>
      </c>
      <c r="I8" s="416"/>
      <c r="J8" s="415" t="s">
        <v>82</v>
      </c>
      <c r="K8" s="416"/>
      <c r="L8" s="415" t="s">
        <v>83</v>
      </c>
      <c r="M8" s="416"/>
      <c r="N8" s="415" t="s">
        <v>84</v>
      </c>
      <c r="O8" s="416"/>
      <c r="P8" s="415" t="s">
        <v>85</v>
      </c>
      <c r="Q8" s="416"/>
      <c r="R8" s="415" t="s">
        <v>86</v>
      </c>
      <c r="S8" s="416"/>
      <c r="T8" s="415" t="s">
        <v>87</v>
      </c>
      <c r="U8" s="416"/>
      <c r="V8" s="415" t="s">
        <v>88</v>
      </c>
      <c r="W8" s="416"/>
      <c r="X8" s="415" t="s">
        <v>89</v>
      </c>
      <c r="Y8" s="416"/>
      <c r="Z8" s="415" t="s">
        <v>90</v>
      </c>
      <c r="AA8" s="416"/>
    </row>
    <row r="9" spans="2:27">
      <c r="B9" s="449"/>
      <c r="C9" s="124" t="s">
        <v>91</v>
      </c>
      <c r="D9" s="115">
        <f>C7+6</f>
        <v>2031</v>
      </c>
      <c r="E9" s="116" t="s">
        <v>90</v>
      </c>
      <c r="F9" s="115">
        <f>C7+6</f>
        <v>2031</v>
      </c>
      <c r="G9" s="116" t="s">
        <v>79</v>
      </c>
      <c r="H9" s="115">
        <f>C7+6</f>
        <v>2031</v>
      </c>
      <c r="I9" s="116" t="s">
        <v>114</v>
      </c>
      <c r="J9" s="115">
        <f>C7+6</f>
        <v>2031</v>
      </c>
      <c r="K9" s="116" t="s">
        <v>116</v>
      </c>
      <c r="L9" s="115">
        <f>C7+6</f>
        <v>2031</v>
      </c>
      <c r="M9" s="116" t="s">
        <v>117</v>
      </c>
      <c r="N9" s="115">
        <f>C7+6</f>
        <v>2031</v>
      </c>
      <c r="O9" s="116" t="s">
        <v>118</v>
      </c>
      <c r="P9" s="115">
        <f>C7+6</f>
        <v>2031</v>
      </c>
      <c r="Q9" s="116" t="s">
        <v>119</v>
      </c>
      <c r="R9" s="115">
        <f>C7+6</f>
        <v>2031</v>
      </c>
      <c r="S9" s="116" t="s">
        <v>120</v>
      </c>
      <c r="T9" s="115">
        <f>C7+6</f>
        <v>2031</v>
      </c>
      <c r="U9" s="117" t="s">
        <v>121</v>
      </c>
      <c r="V9" s="115">
        <f>C7+6</f>
        <v>2031</v>
      </c>
      <c r="W9" s="116" t="s">
        <v>122</v>
      </c>
      <c r="X9" s="115">
        <f>C7+7</f>
        <v>2032</v>
      </c>
      <c r="Y9" s="116" t="s">
        <v>88</v>
      </c>
      <c r="Z9" s="115">
        <f>C7+7</f>
        <v>2032</v>
      </c>
      <c r="AA9" s="122" t="s">
        <v>89</v>
      </c>
    </row>
    <row r="10" spans="2:27" ht="14.25" thickBot="1">
      <c r="B10" s="449"/>
      <c r="C10" s="125" t="s">
        <v>115</v>
      </c>
      <c r="D10" s="463">
        <f>D24+D38+D52+D66+D80+D94+D107</f>
        <v>600000</v>
      </c>
      <c r="E10" s="464"/>
      <c r="F10" s="463">
        <f>F24+F38+F52+F66+F80+F94+F107</f>
        <v>599000</v>
      </c>
      <c r="G10" s="464"/>
      <c r="H10" s="463">
        <f>H24+H38+H52+H66+H80+H94+H107</f>
        <v>599000</v>
      </c>
      <c r="I10" s="464"/>
      <c r="J10" s="463">
        <f>J24+J38+J52+J66+J80+J94+J107</f>
        <v>598000</v>
      </c>
      <c r="K10" s="464"/>
      <c r="L10" s="463">
        <f>L24+L38+L52+L66+L80+L94+L107</f>
        <v>597000</v>
      </c>
      <c r="M10" s="464"/>
      <c r="N10" s="463">
        <f>N24+N38+N52+N66+N80+N94+N107</f>
        <v>596000</v>
      </c>
      <c r="O10" s="464"/>
      <c r="P10" s="463">
        <f>P24+P38+P52+P66+P80+P94+P107</f>
        <v>599000</v>
      </c>
      <c r="Q10" s="464"/>
      <c r="R10" s="463">
        <f>R24+R38+R52+R66+R80+R94+R107</f>
        <v>597000</v>
      </c>
      <c r="S10" s="464"/>
      <c r="T10" s="463">
        <f>T24+T38+T52+T66+T80+T94+T107</f>
        <v>595000</v>
      </c>
      <c r="U10" s="464"/>
      <c r="V10" s="463">
        <f>V24+V38+V52+V66+V80+V94+V107</f>
        <v>598000</v>
      </c>
      <c r="W10" s="464"/>
      <c r="X10" s="463">
        <f>X24+X38+X52+X66+X80+X94+X107</f>
        <v>595000</v>
      </c>
      <c r="Y10" s="464"/>
      <c r="Z10" s="463">
        <f>Z24+Z38+Z52+Z66+Z80+Z94+Z107</f>
        <v>597000</v>
      </c>
      <c r="AA10" s="464"/>
    </row>
    <row r="11" spans="2:27" ht="14.25" thickBot="1">
      <c r="B11" s="118" t="s">
        <v>94</v>
      </c>
      <c r="C11" s="130" t="s">
        <v>102</v>
      </c>
      <c r="D11" s="417"/>
      <c r="E11" s="418"/>
      <c r="F11" s="434" t="s">
        <v>98</v>
      </c>
      <c r="G11" s="435"/>
      <c r="H11" s="441" t="s">
        <v>98</v>
      </c>
      <c r="I11" s="441"/>
      <c r="J11" s="441" t="s">
        <v>98</v>
      </c>
      <c r="K11" s="441"/>
      <c r="L11" s="441" t="s">
        <v>98</v>
      </c>
      <c r="M11" s="441"/>
      <c r="N11" s="441" t="s">
        <v>98</v>
      </c>
      <c r="O11" s="441"/>
      <c r="P11" s="441" t="s">
        <v>98</v>
      </c>
      <c r="Q11" s="441"/>
      <c r="R11" s="441" t="s">
        <v>98</v>
      </c>
      <c r="S11" s="441"/>
      <c r="T11" s="441" t="s">
        <v>98</v>
      </c>
      <c r="U11" s="441"/>
      <c r="V11" s="441" t="s">
        <v>98</v>
      </c>
      <c r="W11" s="441"/>
      <c r="X11" s="441" t="s">
        <v>98</v>
      </c>
      <c r="Y11" s="441"/>
      <c r="Z11" s="441" t="s">
        <v>98</v>
      </c>
      <c r="AA11" s="441"/>
    </row>
    <row r="12" spans="2:27" ht="14.25" thickBot="1">
      <c r="B12" s="119">
        <f>C7</f>
        <v>2025</v>
      </c>
      <c r="C12" s="128" t="s">
        <v>103</v>
      </c>
      <c r="D12" s="465">
        <f>D11</f>
        <v>0</v>
      </c>
      <c r="E12" s="466"/>
      <c r="F12" s="436"/>
      <c r="G12" s="437"/>
      <c r="H12" s="442" t="s">
        <v>98</v>
      </c>
      <c r="I12" s="443"/>
      <c r="J12" s="450" t="s">
        <v>98</v>
      </c>
      <c r="K12" s="450"/>
      <c r="L12" s="450" t="s">
        <v>98</v>
      </c>
      <c r="M12" s="450"/>
      <c r="N12" s="450" t="s">
        <v>98</v>
      </c>
      <c r="O12" s="450"/>
      <c r="P12" s="450" t="s">
        <v>98</v>
      </c>
      <c r="Q12" s="450"/>
      <c r="R12" s="450" t="s">
        <v>98</v>
      </c>
      <c r="S12" s="450"/>
      <c r="T12" s="450" t="s">
        <v>98</v>
      </c>
      <c r="U12" s="450"/>
      <c r="V12" s="450" t="s">
        <v>98</v>
      </c>
      <c r="W12" s="450"/>
      <c r="X12" s="450" t="s">
        <v>98</v>
      </c>
      <c r="Y12" s="450"/>
      <c r="Z12" s="450" t="s">
        <v>98</v>
      </c>
      <c r="AA12" s="450"/>
    </row>
    <row r="13" spans="2:27" ht="14.25" thickBot="1">
      <c r="B13" s="126"/>
      <c r="C13" s="128" t="s">
        <v>104</v>
      </c>
      <c r="D13" s="424">
        <f>D11</f>
        <v>0</v>
      </c>
      <c r="E13" s="424"/>
      <c r="F13" s="438">
        <f>F12</f>
        <v>0</v>
      </c>
      <c r="G13" s="439"/>
      <c r="H13" s="436"/>
      <c r="I13" s="437"/>
      <c r="J13" s="442" t="s">
        <v>98</v>
      </c>
      <c r="K13" s="443"/>
      <c r="L13" s="450" t="s">
        <v>98</v>
      </c>
      <c r="M13" s="450"/>
      <c r="N13" s="450" t="s">
        <v>98</v>
      </c>
      <c r="O13" s="450"/>
      <c r="P13" s="450" t="s">
        <v>98</v>
      </c>
      <c r="Q13" s="450"/>
      <c r="R13" s="450" t="s">
        <v>98</v>
      </c>
      <c r="S13" s="450"/>
      <c r="T13" s="450" t="s">
        <v>98</v>
      </c>
      <c r="U13" s="450"/>
      <c r="V13" s="450" t="s">
        <v>98</v>
      </c>
      <c r="W13" s="450"/>
      <c r="X13" s="450" t="s">
        <v>98</v>
      </c>
      <c r="Y13" s="450"/>
      <c r="Z13" s="450" t="s">
        <v>98</v>
      </c>
      <c r="AA13" s="450"/>
    </row>
    <row r="14" spans="2:27" ht="14.25" thickBot="1">
      <c r="B14" s="136"/>
      <c r="C14" s="128" t="s">
        <v>105</v>
      </c>
      <c r="D14" s="424">
        <f>D11</f>
        <v>0</v>
      </c>
      <c r="E14" s="424"/>
      <c r="F14" s="411">
        <f>F12</f>
        <v>0</v>
      </c>
      <c r="G14" s="411"/>
      <c r="H14" s="438">
        <f>H13</f>
        <v>0</v>
      </c>
      <c r="I14" s="439"/>
      <c r="J14" s="436"/>
      <c r="K14" s="437"/>
      <c r="L14" s="442" t="s">
        <v>98</v>
      </c>
      <c r="M14" s="443"/>
      <c r="N14" s="450" t="s">
        <v>98</v>
      </c>
      <c r="O14" s="450"/>
      <c r="P14" s="450" t="s">
        <v>98</v>
      </c>
      <c r="Q14" s="450"/>
      <c r="R14" s="450" t="s">
        <v>98</v>
      </c>
      <c r="S14" s="450"/>
      <c r="T14" s="450" t="s">
        <v>98</v>
      </c>
      <c r="U14" s="450"/>
      <c r="V14" s="450" t="s">
        <v>98</v>
      </c>
      <c r="W14" s="450"/>
      <c r="X14" s="450" t="s">
        <v>98</v>
      </c>
      <c r="Y14" s="450"/>
      <c r="Z14" s="450" t="s">
        <v>98</v>
      </c>
      <c r="AA14" s="450"/>
    </row>
    <row r="15" spans="2:27" ht="14.25" thickBot="1">
      <c r="B15" s="136"/>
      <c r="C15" s="128" t="s">
        <v>106</v>
      </c>
      <c r="D15" s="424">
        <f>D11</f>
        <v>0</v>
      </c>
      <c r="E15" s="424"/>
      <c r="F15" s="411">
        <f>F12</f>
        <v>0</v>
      </c>
      <c r="G15" s="411"/>
      <c r="H15" s="411">
        <f>H13</f>
        <v>0</v>
      </c>
      <c r="I15" s="411"/>
      <c r="J15" s="438">
        <f>J14</f>
        <v>0</v>
      </c>
      <c r="K15" s="439"/>
      <c r="L15" s="453"/>
      <c r="M15" s="454"/>
      <c r="N15" s="442" t="s">
        <v>98</v>
      </c>
      <c r="O15" s="443"/>
      <c r="P15" s="450" t="s">
        <v>98</v>
      </c>
      <c r="Q15" s="450"/>
      <c r="R15" s="450" t="s">
        <v>98</v>
      </c>
      <c r="S15" s="450"/>
      <c r="T15" s="450" t="s">
        <v>98</v>
      </c>
      <c r="U15" s="450"/>
      <c r="V15" s="450" t="s">
        <v>98</v>
      </c>
      <c r="W15" s="450"/>
      <c r="X15" s="450" t="s">
        <v>98</v>
      </c>
      <c r="Y15" s="450"/>
      <c r="Z15" s="450" t="s">
        <v>98</v>
      </c>
      <c r="AA15" s="450"/>
    </row>
    <row r="16" spans="2:27" ht="14.25" thickBot="1">
      <c r="B16" s="136"/>
      <c r="C16" s="128" t="s">
        <v>107</v>
      </c>
      <c r="D16" s="424">
        <f>D11</f>
        <v>0</v>
      </c>
      <c r="E16" s="424"/>
      <c r="F16" s="411">
        <f>F12</f>
        <v>0</v>
      </c>
      <c r="G16" s="411"/>
      <c r="H16" s="411">
        <f>H13</f>
        <v>0</v>
      </c>
      <c r="I16" s="411"/>
      <c r="J16" s="411">
        <f>J14</f>
        <v>0</v>
      </c>
      <c r="K16" s="411"/>
      <c r="L16" s="438">
        <f>L15</f>
        <v>0</v>
      </c>
      <c r="M16" s="439"/>
      <c r="N16" s="453"/>
      <c r="O16" s="454"/>
      <c r="P16" s="442" t="s">
        <v>98</v>
      </c>
      <c r="Q16" s="443"/>
      <c r="R16" s="450" t="s">
        <v>98</v>
      </c>
      <c r="S16" s="450"/>
      <c r="T16" s="450" t="s">
        <v>98</v>
      </c>
      <c r="U16" s="450"/>
      <c r="V16" s="450" t="s">
        <v>98</v>
      </c>
      <c r="W16" s="450"/>
      <c r="X16" s="450" t="s">
        <v>98</v>
      </c>
      <c r="Y16" s="450"/>
      <c r="Z16" s="450" t="s">
        <v>98</v>
      </c>
      <c r="AA16" s="450"/>
    </row>
    <row r="17" spans="2:27" ht="14.25" thickBot="1">
      <c r="B17" s="136"/>
      <c r="C17" s="128" t="s">
        <v>108</v>
      </c>
      <c r="D17" s="424">
        <f>D11</f>
        <v>0</v>
      </c>
      <c r="E17" s="424"/>
      <c r="F17" s="411">
        <f>F12</f>
        <v>0</v>
      </c>
      <c r="G17" s="411"/>
      <c r="H17" s="411">
        <f>H13</f>
        <v>0</v>
      </c>
      <c r="I17" s="411"/>
      <c r="J17" s="411">
        <f>J14</f>
        <v>0</v>
      </c>
      <c r="K17" s="411"/>
      <c r="L17" s="411">
        <f>L15</f>
        <v>0</v>
      </c>
      <c r="M17" s="411"/>
      <c r="N17" s="438">
        <f>N16</f>
        <v>0</v>
      </c>
      <c r="O17" s="439"/>
      <c r="P17" s="453"/>
      <c r="Q17" s="454"/>
      <c r="R17" s="442" t="s">
        <v>98</v>
      </c>
      <c r="S17" s="443"/>
      <c r="T17" s="450" t="s">
        <v>98</v>
      </c>
      <c r="U17" s="450"/>
      <c r="V17" s="450" t="s">
        <v>98</v>
      </c>
      <c r="W17" s="450"/>
      <c r="X17" s="450" t="s">
        <v>98</v>
      </c>
      <c r="Y17" s="450"/>
      <c r="Z17" s="450" t="s">
        <v>98</v>
      </c>
      <c r="AA17" s="450"/>
    </row>
    <row r="18" spans="2:27" ht="14.25" thickBot="1">
      <c r="B18" s="136"/>
      <c r="C18" s="128" t="s">
        <v>109</v>
      </c>
      <c r="D18" s="424">
        <f>D11</f>
        <v>0</v>
      </c>
      <c r="E18" s="424"/>
      <c r="F18" s="411">
        <f>F12</f>
        <v>0</v>
      </c>
      <c r="G18" s="411"/>
      <c r="H18" s="411">
        <f>H13</f>
        <v>0</v>
      </c>
      <c r="I18" s="411"/>
      <c r="J18" s="411">
        <f>J14</f>
        <v>0</v>
      </c>
      <c r="K18" s="411"/>
      <c r="L18" s="411">
        <f>L15</f>
        <v>0</v>
      </c>
      <c r="M18" s="411"/>
      <c r="N18" s="411">
        <f>N16</f>
        <v>0</v>
      </c>
      <c r="O18" s="411"/>
      <c r="P18" s="438">
        <f>P17</f>
        <v>0</v>
      </c>
      <c r="Q18" s="439"/>
      <c r="R18" s="453"/>
      <c r="S18" s="454"/>
      <c r="T18" s="442" t="s">
        <v>98</v>
      </c>
      <c r="U18" s="443"/>
      <c r="V18" s="450" t="s">
        <v>98</v>
      </c>
      <c r="W18" s="450"/>
      <c r="X18" s="450" t="s">
        <v>98</v>
      </c>
      <c r="Y18" s="450"/>
      <c r="Z18" s="450" t="s">
        <v>98</v>
      </c>
      <c r="AA18" s="450"/>
    </row>
    <row r="19" spans="2:27" ht="14.25" thickBot="1">
      <c r="B19" s="136"/>
      <c r="C19" s="128" t="s">
        <v>110</v>
      </c>
      <c r="D19" s="424">
        <f>D11</f>
        <v>0</v>
      </c>
      <c r="E19" s="424"/>
      <c r="F19" s="411">
        <f>F12</f>
        <v>0</v>
      </c>
      <c r="G19" s="411"/>
      <c r="H19" s="411">
        <f>H13</f>
        <v>0</v>
      </c>
      <c r="I19" s="411"/>
      <c r="J19" s="411">
        <f>J14</f>
        <v>0</v>
      </c>
      <c r="K19" s="411"/>
      <c r="L19" s="411">
        <f>L15</f>
        <v>0</v>
      </c>
      <c r="M19" s="411"/>
      <c r="N19" s="411">
        <f>N16</f>
        <v>0</v>
      </c>
      <c r="O19" s="411"/>
      <c r="P19" s="411">
        <f>P17</f>
        <v>0</v>
      </c>
      <c r="Q19" s="411"/>
      <c r="R19" s="438">
        <f>R18</f>
        <v>0</v>
      </c>
      <c r="S19" s="439"/>
      <c r="T19" s="453"/>
      <c r="U19" s="454"/>
      <c r="V19" s="442" t="s">
        <v>98</v>
      </c>
      <c r="W19" s="443"/>
      <c r="X19" s="450" t="s">
        <v>98</v>
      </c>
      <c r="Y19" s="450"/>
      <c r="Z19" s="450" t="s">
        <v>98</v>
      </c>
      <c r="AA19" s="450"/>
    </row>
    <row r="20" spans="2:27" ht="14.25" thickBot="1">
      <c r="B20" s="136"/>
      <c r="C20" s="128" t="s">
        <v>111</v>
      </c>
      <c r="D20" s="424">
        <f>D11</f>
        <v>0</v>
      </c>
      <c r="E20" s="424"/>
      <c r="F20" s="411">
        <f>F12</f>
        <v>0</v>
      </c>
      <c r="G20" s="411"/>
      <c r="H20" s="411">
        <f>H13</f>
        <v>0</v>
      </c>
      <c r="I20" s="411"/>
      <c r="J20" s="411">
        <f>J14</f>
        <v>0</v>
      </c>
      <c r="K20" s="411"/>
      <c r="L20" s="411">
        <f>L15</f>
        <v>0</v>
      </c>
      <c r="M20" s="411"/>
      <c r="N20" s="411">
        <f>N16</f>
        <v>0</v>
      </c>
      <c r="O20" s="411"/>
      <c r="P20" s="411">
        <f>P17</f>
        <v>0</v>
      </c>
      <c r="Q20" s="411"/>
      <c r="R20" s="411">
        <f>R18</f>
        <v>0</v>
      </c>
      <c r="S20" s="411"/>
      <c r="T20" s="438">
        <f>T19</f>
        <v>0</v>
      </c>
      <c r="U20" s="439"/>
      <c r="V20" s="453"/>
      <c r="W20" s="454"/>
      <c r="X20" s="442" t="s">
        <v>98</v>
      </c>
      <c r="Y20" s="443"/>
      <c r="Z20" s="450" t="s">
        <v>98</v>
      </c>
      <c r="AA20" s="450"/>
    </row>
    <row r="21" spans="2:27" ht="14.25" thickBot="1">
      <c r="B21" s="136"/>
      <c r="C21" s="128" t="s">
        <v>112</v>
      </c>
      <c r="D21" s="424">
        <f>D11</f>
        <v>0</v>
      </c>
      <c r="E21" s="424"/>
      <c r="F21" s="411">
        <f>F12</f>
        <v>0</v>
      </c>
      <c r="G21" s="411"/>
      <c r="H21" s="411">
        <f>H13</f>
        <v>0</v>
      </c>
      <c r="I21" s="411"/>
      <c r="J21" s="411">
        <f>J14</f>
        <v>0</v>
      </c>
      <c r="K21" s="411"/>
      <c r="L21" s="411">
        <f>L15</f>
        <v>0</v>
      </c>
      <c r="M21" s="411"/>
      <c r="N21" s="411">
        <f>N16</f>
        <v>0</v>
      </c>
      <c r="O21" s="411"/>
      <c r="P21" s="411">
        <f>P17</f>
        <v>0</v>
      </c>
      <c r="Q21" s="411"/>
      <c r="R21" s="411">
        <f>R18</f>
        <v>0</v>
      </c>
      <c r="S21" s="411"/>
      <c r="T21" s="411">
        <f>T19</f>
        <v>0</v>
      </c>
      <c r="U21" s="411"/>
      <c r="V21" s="438">
        <f>V20</f>
        <v>0</v>
      </c>
      <c r="W21" s="439"/>
      <c r="X21" s="453"/>
      <c r="Y21" s="454"/>
      <c r="Z21" s="442" t="s">
        <v>98</v>
      </c>
      <c r="AA21" s="443"/>
    </row>
    <row r="22" spans="2:27" ht="14.25" thickBot="1">
      <c r="B22" s="136"/>
      <c r="C22" s="129" t="s">
        <v>113</v>
      </c>
      <c r="D22" s="421">
        <f>D11</f>
        <v>0</v>
      </c>
      <c r="E22" s="421"/>
      <c r="F22" s="412">
        <f>F12</f>
        <v>0</v>
      </c>
      <c r="G22" s="412"/>
      <c r="H22" s="412">
        <f>H13</f>
        <v>0</v>
      </c>
      <c r="I22" s="412"/>
      <c r="J22" s="412">
        <f>J14</f>
        <v>0</v>
      </c>
      <c r="K22" s="412"/>
      <c r="L22" s="412">
        <f>L15</f>
        <v>0</v>
      </c>
      <c r="M22" s="412"/>
      <c r="N22" s="412">
        <f>N16</f>
        <v>0</v>
      </c>
      <c r="O22" s="412"/>
      <c r="P22" s="412">
        <f>P17</f>
        <v>0</v>
      </c>
      <c r="Q22" s="412"/>
      <c r="R22" s="412">
        <f>R18</f>
        <v>0</v>
      </c>
      <c r="S22" s="412"/>
      <c r="T22" s="412">
        <f>T19</f>
        <v>0</v>
      </c>
      <c r="U22" s="412"/>
      <c r="V22" s="412">
        <f>V20</f>
        <v>0</v>
      </c>
      <c r="W22" s="412"/>
      <c r="X22" s="456">
        <f>X21</f>
        <v>0</v>
      </c>
      <c r="Y22" s="457"/>
      <c r="Z22" s="453"/>
      <c r="AA22" s="454"/>
    </row>
    <row r="23" spans="2:27">
      <c r="B23" s="133"/>
      <c r="C23" s="135" t="s">
        <v>1</v>
      </c>
      <c r="D23" s="409">
        <f>D11+D12+D13+D14+D15+D16+D17+D18+D19+D20+D21+D22</f>
        <v>0</v>
      </c>
      <c r="E23" s="410"/>
      <c r="F23" s="409">
        <f>F12+F13+F14+F15+F16+F17+F18+F19+F20+F21+F22</f>
        <v>0</v>
      </c>
      <c r="G23" s="410"/>
      <c r="H23" s="409">
        <f>H13+H14+H15+H16+H17+H18+H19+H20+H21+H22</f>
        <v>0</v>
      </c>
      <c r="I23" s="410"/>
      <c r="J23" s="409">
        <f>J14+J15+J16+J17+J18+J19+J20+J21+J22</f>
        <v>0</v>
      </c>
      <c r="K23" s="410"/>
      <c r="L23" s="409">
        <f>L15+L16+L17+L18+L19+L20+L21+L22</f>
        <v>0</v>
      </c>
      <c r="M23" s="410"/>
      <c r="N23" s="409">
        <f>N16+N17+N18+N19+N20+N21+N22</f>
        <v>0</v>
      </c>
      <c r="O23" s="410"/>
      <c r="P23" s="409">
        <f>P17+P18+P19+P20+P21+P22</f>
        <v>0</v>
      </c>
      <c r="Q23" s="410"/>
      <c r="R23" s="409">
        <f>R18+R19+R20+R21+R22</f>
        <v>0</v>
      </c>
      <c r="S23" s="410"/>
      <c r="T23" s="409">
        <f>T19+T20+T21+T22</f>
        <v>0</v>
      </c>
      <c r="U23" s="410"/>
      <c r="V23" s="409">
        <f>V20+V21+V22</f>
        <v>0</v>
      </c>
      <c r="W23" s="410"/>
      <c r="X23" s="409">
        <f>X21+X22</f>
        <v>0</v>
      </c>
      <c r="Y23" s="410"/>
      <c r="Z23" s="409">
        <f>Z22</f>
        <v>0</v>
      </c>
      <c r="AA23" s="410"/>
    </row>
    <row r="24" spans="2:27">
      <c r="B24" s="133"/>
      <c r="C24" s="137" t="s">
        <v>128</v>
      </c>
      <c r="D24" s="409">
        <f>ROUNDDOWN(D23/2,-3)</f>
        <v>0</v>
      </c>
      <c r="E24" s="410"/>
      <c r="F24" s="409">
        <f>ROUNDDOWN(F23/2,-3)</f>
        <v>0</v>
      </c>
      <c r="G24" s="410"/>
      <c r="H24" s="409">
        <f>ROUNDDOWN(H23/2,-3)</f>
        <v>0</v>
      </c>
      <c r="I24" s="410"/>
      <c r="J24" s="409">
        <f>ROUNDDOWN(J23/2,-3)</f>
        <v>0</v>
      </c>
      <c r="K24" s="410"/>
      <c r="L24" s="409">
        <f>ROUNDDOWN(L23/2,-3)</f>
        <v>0</v>
      </c>
      <c r="M24" s="410"/>
      <c r="N24" s="409">
        <f>ROUNDDOWN(N23/2,-3)</f>
        <v>0</v>
      </c>
      <c r="O24" s="410"/>
      <c r="P24" s="409">
        <f>ROUNDDOWN(P23/2,-3)</f>
        <v>0</v>
      </c>
      <c r="Q24" s="410"/>
      <c r="R24" s="409">
        <f>ROUNDDOWN(R23/2,-3)</f>
        <v>0</v>
      </c>
      <c r="S24" s="410"/>
      <c r="T24" s="409">
        <f>ROUNDDOWN(T23/2,-3)</f>
        <v>0</v>
      </c>
      <c r="U24" s="410"/>
      <c r="V24" s="409">
        <f>ROUNDDOWN(V23/2,-3)</f>
        <v>0</v>
      </c>
      <c r="W24" s="410"/>
      <c r="X24" s="409">
        <f>ROUNDDOWN(X23/2,-3)</f>
        <v>0</v>
      </c>
      <c r="Y24" s="410"/>
      <c r="Z24" s="409">
        <f>ROUNDDOWN(Z23/2,-3)</f>
        <v>0</v>
      </c>
      <c r="AA24" s="410"/>
    </row>
    <row r="25" spans="2:27">
      <c r="B25" s="138" t="s">
        <v>93</v>
      </c>
      <c r="C25" s="139" t="s">
        <v>102</v>
      </c>
      <c r="D25" s="422">
        <f>(1200000-D23)/60</f>
        <v>20000</v>
      </c>
      <c r="E25" s="422"/>
      <c r="F25" s="422">
        <f>(1200000-F23)/61</f>
        <v>19672.131147540982</v>
      </c>
      <c r="G25" s="422"/>
      <c r="H25" s="422">
        <f>(1200000-H23)/62</f>
        <v>19354.83870967742</v>
      </c>
      <c r="I25" s="422"/>
      <c r="J25" s="422">
        <f>(1200000-J23)/63</f>
        <v>19047.619047619046</v>
      </c>
      <c r="K25" s="422"/>
      <c r="L25" s="422">
        <f>(1200000-L23)/64</f>
        <v>18750</v>
      </c>
      <c r="M25" s="422"/>
      <c r="N25" s="422">
        <f>(1200000-N23)/65</f>
        <v>18461.538461538461</v>
      </c>
      <c r="O25" s="422"/>
      <c r="P25" s="422">
        <f>(1200000-P23)/66</f>
        <v>18181.81818181818</v>
      </c>
      <c r="Q25" s="422"/>
      <c r="R25" s="422">
        <f>(1200000-R23)/67</f>
        <v>17910.447761194031</v>
      </c>
      <c r="S25" s="422"/>
      <c r="T25" s="422">
        <f>(1200000-T23)/68</f>
        <v>17647.058823529413</v>
      </c>
      <c r="U25" s="422"/>
      <c r="V25" s="422">
        <f>(1200000-V23)/69</f>
        <v>17391.304347826088</v>
      </c>
      <c r="W25" s="422"/>
      <c r="X25" s="422">
        <f>(1200000-X23)/70</f>
        <v>17142.857142857141</v>
      </c>
      <c r="Y25" s="422"/>
      <c r="Z25" s="422">
        <f>(1200000-Z23)/71</f>
        <v>16901.408450704224</v>
      </c>
      <c r="AA25" s="422"/>
    </row>
    <row r="26" spans="2:27">
      <c r="B26" s="140">
        <f>B12+1</f>
        <v>2026</v>
      </c>
      <c r="C26" s="141" t="s">
        <v>103</v>
      </c>
      <c r="D26" s="423">
        <f t="shared" ref="D26" si="0">D25</f>
        <v>20000</v>
      </c>
      <c r="E26" s="423"/>
      <c r="F26" s="433">
        <f t="shared" ref="F26" si="1">F25</f>
        <v>19672.131147540982</v>
      </c>
      <c r="G26" s="433"/>
      <c r="H26" s="433">
        <f>H25</f>
        <v>19354.83870967742</v>
      </c>
      <c r="I26" s="444"/>
      <c r="J26" s="433">
        <f>J25</f>
        <v>19047.619047619046</v>
      </c>
      <c r="K26" s="433"/>
      <c r="L26" s="433">
        <f>L25</f>
        <v>18750</v>
      </c>
      <c r="M26" s="433"/>
      <c r="N26" s="433">
        <f>N25</f>
        <v>18461.538461538461</v>
      </c>
      <c r="O26" s="433"/>
      <c r="P26" s="433">
        <f>P25</f>
        <v>18181.81818181818</v>
      </c>
      <c r="Q26" s="433"/>
      <c r="R26" s="433">
        <f>R25</f>
        <v>17910.447761194031</v>
      </c>
      <c r="S26" s="433"/>
      <c r="T26" s="433">
        <f>T25</f>
        <v>17647.058823529413</v>
      </c>
      <c r="U26" s="433"/>
      <c r="V26" s="433">
        <f>V25</f>
        <v>17391.304347826088</v>
      </c>
      <c r="W26" s="433"/>
      <c r="X26" s="433">
        <f>X25</f>
        <v>17142.857142857141</v>
      </c>
      <c r="Y26" s="433"/>
      <c r="Z26" s="433">
        <f>Z25</f>
        <v>16901.408450704224</v>
      </c>
      <c r="AA26" s="433"/>
    </row>
    <row r="27" spans="2:27">
      <c r="B27" s="142"/>
      <c r="C27" s="141" t="s">
        <v>104</v>
      </c>
      <c r="D27" s="423">
        <f t="shared" ref="D27" si="2">D25</f>
        <v>20000</v>
      </c>
      <c r="E27" s="423"/>
      <c r="F27" s="433">
        <f t="shared" ref="F27" si="3">F25</f>
        <v>19672.131147540982</v>
      </c>
      <c r="G27" s="433"/>
      <c r="H27" s="433">
        <f>H25</f>
        <v>19354.83870967742</v>
      </c>
      <c r="I27" s="444"/>
      <c r="J27" s="433">
        <f>J25</f>
        <v>19047.619047619046</v>
      </c>
      <c r="K27" s="433"/>
      <c r="L27" s="433">
        <f>L25</f>
        <v>18750</v>
      </c>
      <c r="M27" s="433"/>
      <c r="N27" s="433">
        <f>N25</f>
        <v>18461.538461538461</v>
      </c>
      <c r="O27" s="433"/>
      <c r="P27" s="433">
        <f>P25</f>
        <v>18181.81818181818</v>
      </c>
      <c r="Q27" s="433"/>
      <c r="R27" s="433">
        <f>R25</f>
        <v>17910.447761194031</v>
      </c>
      <c r="S27" s="433"/>
      <c r="T27" s="433">
        <f>T25</f>
        <v>17647.058823529413</v>
      </c>
      <c r="U27" s="433"/>
      <c r="V27" s="433">
        <f>V25</f>
        <v>17391.304347826088</v>
      </c>
      <c r="W27" s="433"/>
      <c r="X27" s="433">
        <f>X25</f>
        <v>17142.857142857141</v>
      </c>
      <c r="Y27" s="433"/>
      <c r="Z27" s="433">
        <f>Z25</f>
        <v>16901.408450704224</v>
      </c>
      <c r="AA27" s="433"/>
    </row>
    <row r="28" spans="2:27">
      <c r="B28" s="143"/>
      <c r="C28" s="141" t="s">
        <v>105</v>
      </c>
      <c r="D28" s="423">
        <f>D25</f>
        <v>20000</v>
      </c>
      <c r="E28" s="423"/>
      <c r="F28" s="433">
        <f>F25</f>
        <v>19672.131147540982</v>
      </c>
      <c r="G28" s="433"/>
      <c r="H28" s="433">
        <f>H25</f>
        <v>19354.83870967742</v>
      </c>
      <c r="I28" s="444"/>
      <c r="J28" s="433">
        <f>J25</f>
        <v>19047.619047619046</v>
      </c>
      <c r="K28" s="433"/>
      <c r="L28" s="433">
        <f>L25</f>
        <v>18750</v>
      </c>
      <c r="M28" s="433"/>
      <c r="N28" s="433">
        <f>N25</f>
        <v>18461.538461538461</v>
      </c>
      <c r="O28" s="433"/>
      <c r="P28" s="433">
        <f>P25</f>
        <v>18181.81818181818</v>
      </c>
      <c r="Q28" s="433"/>
      <c r="R28" s="433">
        <f>R25</f>
        <v>17910.447761194031</v>
      </c>
      <c r="S28" s="433"/>
      <c r="T28" s="433">
        <f>T25</f>
        <v>17647.058823529413</v>
      </c>
      <c r="U28" s="433"/>
      <c r="V28" s="433">
        <f>V25</f>
        <v>17391.304347826088</v>
      </c>
      <c r="W28" s="433"/>
      <c r="X28" s="433">
        <f>X25</f>
        <v>17142.857142857141</v>
      </c>
      <c r="Y28" s="433"/>
      <c r="Z28" s="433">
        <f>Z25</f>
        <v>16901.408450704224</v>
      </c>
      <c r="AA28" s="433"/>
    </row>
    <row r="29" spans="2:27">
      <c r="B29" s="143"/>
      <c r="C29" s="141" t="s">
        <v>106</v>
      </c>
      <c r="D29" s="423">
        <f>D25</f>
        <v>20000</v>
      </c>
      <c r="E29" s="423"/>
      <c r="F29" s="433">
        <f>F25</f>
        <v>19672.131147540982</v>
      </c>
      <c r="G29" s="433"/>
      <c r="H29" s="433">
        <f>H25</f>
        <v>19354.83870967742</v>
      </c>
      <c r="I29" s="444"/>
      <c r="J29" s="433">
        <f>J25</f>
        <v>19047.619047619046</v>
      </c>
      <c r="K29" s="433"/>
      <c r="L29" s="433">
        <f>L25</f>
        <v>18750</v>
      </c>
      <c r="M29" s="433"/>
      <c r="N29" s="433">
        <f>N25</f>
        <v>18461.538461538461</v>
      </c>
      <c r="O29" s="433"/>
      <c r="P29" s="433">
        <f>P25</f>
        <v>18181.81818181818</v>
      </c>
      <c r="Q29" s="433"/>
      <c r="R29" s="433">
        <f>R25</f>
        <v>17910.447761194031</v>
      </c>
      <c r="S29" s="433"/>
      <c r="T29" s="433">
        <f>T25</f>
        <v>17647.058823529413</v>
      </c>
      <c r="U29" s="433"/>
      <c r="V29" s="433">
        <f>V25</f>
        <v>17391.304347826088</v>
      </c>
      <c r="W29" s="433"/>
      <c r="X29" s="433">
        <f>X25</f>
        <v>17142.857142857141</v>
      </c>
      <c r="Y29" s="433"/>
      <c r="Z29" s="433">
        <f>Z25</f>
        <v>16901.408450704224</v>
      </c>
      <c r="AA29" s="433"/>
    </row>
    <row r="30" spans="2:27">
      <c r="B30" s="143"/>
      <c r="C30" s="141" t="s">
        <v>107</v>
      </c>
      <c r="D30" s="423">
        <f>D25</f>
        <v>20000</v>
      </c>
      <c r="E30" s="423"/>
      <c r="F30" s="433">
        <f>F25</f>
        <v>19672.131147540982</v>
      </c>
      <c r="G30" s="433"/>
      <c r="H30" s="433">
        <f>H25</f>
        <v>19354.83870967742</v>
      </c>
      <c r="I30" s="444"/>
      <c r="J30" s="433">
        <f>J25</f>
        <v>19047.619047619046</v>
      </c>
      <c r="K30" s="433"/>
      <c r="L30" s="433">
        <f>L25</f>
        <v>18750</v>
      </c>
      <c r="M30" s="433"/>
      <c r="N30" s="433">
        <f>N25</f>
        <v>18461.538461538461</v>
      </c>
      <c r="O30" s="433"/>
      <c r="P30" s="433">
        <f>P25</f>
        <v>18181.81818181818</v>
      </c>
      <c r="Q30" s="433"/>
      <c r="R30" s="433">
        <f>R25</f>
        <v>17910.447761194031</v>
      </c>
      <c r="S30" s="433"/>
      <c r="T30" s="433">
        <f>T25</f>
        <v>17647.058823529413</v>
      </c>
      <c r="U30" s="433"/>
      <c r="V30" s="433">
        <f>V25</f>
        <v>17391.304347826088</v>
      </c>
      <c r="W30" s="433"/>
      <c r="X30" s="433">
        <f>X25</f>
        <v>17142.857142857141</v>
      </c>
      <c r="Y30" s="433"/>
      <c r="Z30" s="433">
        <f>Z25</f>
        <v>16901.408450704224</v>
      </c>
      <c r="AA30" s="433"/>
    </row>
    <row r="31" spans="2:27">
      <c r="B31" s="143"/>
      <c r="C31" s="141" t="s">
        <v>108</v>
      </c>
      <c r="D31" s="423">
        <f>D25</f>
        <v>20000</v>
      </c>
      <c r="E31" s="423"/>
      <c r="F31" s="433">
        <f>F25</f>
        <v>19672.131147540982</v>
      </c>
      <c r="G31" s="433"/>
      <c r="H31" s="433">
        <f>H25</f>
        <v>19354.83870967742</v>
      </c>
      <c r="I31" s="444"/>
      <c r="J31" s="433">
        <f>J25</f>
        <v>19047.619047619046</v>
      </c>
      <c r="K31" s="433"/>
      <c r="L31" s="433">
        <f>L25</f>
        <v>18750</v>
      </c>
      <c r="M31" s="433"/>
      <c r="N31" s="433">
        <f>N25</f>
        <v>18461.538461538461</v>
      </c>
      <c r="O31" s="433"/>
      <c r="P31" s="433">
        <f>P25</f>
        <v>18181.81818181818</v>
      </c>
      <c r="Q31" s="433"/>
      <c r="R31" s="433">
        <f>R25</f>
        <v>17910.447761194031</v>
      </c>
      <c r="S31" s="433"/>
      <c r="T31" s="433">
        <f>T25</f>
        <v>17647.058823529413</v>
      </c>
      <c r="U31" s="433"/>
      <c r="V31" s="433">
        <f>V25</f>
        <v>17391.304347826088</v>
      </c>
      <c r="W31" s="433"/>
      <c r="X31" s="433">
        <f>X25</f>
        <v>17142.857142857141</v>
      </c>
      <c r="Y31" s="433"/>
      <c r="Z31" s="433">
        <f>Z25</f>
        <v>16901.408450704224</v>
      </c>
      <c r="AA31" s="433"/>
    </row>
    <row r="32" spans="2:27">
      <c r="B32" s="143"/>
      <c r="C32" s="141" t="s">
        <v>109</v>
      </c>
      <c r="D32" s="423">
        <f>D25</f>
        <v>20000</v>
      </c>
      <c r="E32" s="423"/>
      <c r="F32" s="433">
        <f>F25</f>
        <v>19672.131147540982</v>
      </c>
      <c r="G32" s="433"/>
      <c r="H32" s="433">
        <f>H25</f>
        <v>19354.83870967742</v>
      </c>
      <c r="I32" s="444"/>
      <c r="J32" s="433">
        <f>J25</f>
        <v>19047.619047619046</v>
      </c>
      <c r="K32" s="433"/>
      <c r="L32" s="433">
        <f>L25</f>
        <v>18750</v>
      </c>
      <c r="M32" s="433"/>
      <c r="N32" s="433">
        <f>N25</f>
        <v>18461.538461538461</v>
      </c>
      <c r="O32" s="433"/>
      <c r="P32" s="433">
        <f>P25</f>
        <v>18181.81818181818</v>
      </c>
      <c r="Q32" s="433"/>
      <c r="R32" s="433">
        <f>R25</f>
        <v>17910.447761194031</v>
      </c>
      <c r="S32" s="433"/>
      <c r="T32" s="433">
        <f>T25</f>
        <v>17647.058823529413</v>
      </c>
      <c r="U32" s="433"/>
      <c r="V32" s="433">
        <f>V25</f>
        <v>17391.304347826088</v>
      </c>
      <c r="W32" s="433"/>
      <c r="X32" s="433">
        <f>X25</f>
        <v>17142.857142857141</v>
      </c>
      <c r="Y32" s="433"/>
      <c r="Z32" s="433">
        <f>Z25</f>
        <v>16901.408450704224</v>
      </c>
      <c r="AA32" s="433"/>
    </row>
    <row r="33" spans="2:27">
      <c r="B33" s="143"/>
      <c r="C33" s="141" t="s">
        <v>110</v>
      </c>
      <c r="D33" s="423">
        <f>D25</f>
        <v>20000</v>
      </c>
      <c r="E33" s="423"/>
      <c r="F33" s="433">
        <f>F25</f>
        <v>19672.131147540982</v>
      </c>
      <c r="G33" s="433"/>
      <c r="H33" s="433">
        <f>H25</f>
        <v>19354.83870967742</v>
      </c>
      <c r="I33" s="444"/>
      <c r="J33" s="433">
        <f>J25</f>
        <v>19047.619047619046</v>
      </c>
      <c r="K33" s="433"/>
      <c r="L33" s="433">
        <f>L25</f>
        <v>18750</v>
      </c>
      <c r="M33" s="433"/>
      <c r="N33" s="433">
        <f>N25</f>
        <v>18461.538461538461</v>
      </c>
      <c r="O33" s="433"/>
      <c r="P33" s="433">
        <f>P25</f>
        <v>18181.81818181818</v>
      </c>
      <c r="Q33" s="433"/>
      <c r="R33" s="433">
        <f>R25</f>
        <v>17910.447761194031</v>
      </c>
      <c r="S33" s="433"/>
      <c r="T33" s="433">
        <f>T25</f>
        <v>17647.058823529413</v>
      </c>
      <c r="U33" s="433"/>
      <c r="V33" s="433">
        <f>V25</f>
        <v>17391.304347826088</v>
      </c>
      <c r="W33" s="433"/>
      <c r="X33" s="433">
        <f>X25</f>
        <v>17142.857142857141</v>
      </c>
      <c r="Y33" s="433"/>
      <c r="Z33" s="433">
        <f>Z25</f>
        <v>16901.408450704224</v>
      </c>
      <c r="AA33" s="433"/>
    </row>
    <row r="34" spans="2:27">
      <c r="B34" s="143"/>
      <c r="C34" s="141" t="s">
        <v>111</v>
      </c>
      <c r="D34" s="423">
        <f>D25</f>
        <v>20000</v>
      </c>
      <c r="E34" s="423"/>
      <c r="F34" s="433">
        <f>F25</f>
        <v>19672.131147540982</v>
      </c>
      <c r="G34" s="433"/>
      <c r="H34" s="433">
        <f>H25</f>
        <v>19354.83870967742</v>
      </c>
      <c r="I34" s="444"/>
      <c r="J34" s="433">
        <f>J25</f>
        <v>19047.619047619046</v>
      </c>
      <c r="K34" s="433"/>
      <c r="L34" s="433">
        <f>L25</f>
        <v>18750</v>
      </c>
      <c r="M34" s="433"/>
      <c r="N34" s="433">
        <f>N25</f>
        <v>18461.538461538461</v>
      </c>
      <c r="O34" s="433"/>
      <c r="P34" s="433">
        <f>P25</f>
        <v>18181.81818181818</v>
      </c>
      <c r="Q34" s="433"/>
      <c r="R34" s="433">
        <f>R25</f>
        <v>17910.447761194031</v>
      </c>
      <c r="S34" s="433"/>
      <c r="T34" s="433">
        <f>T25</f>
        <v>17647.058823529413</v>
      </c>
      <c r="U34" s="433"/>
      <c r="V34" s="433">
        <f>V25</f>
        <v>17391.304347826088</v>
      </c>
      <c r="W34" s="433"/>
      <c r="X34" s="433">
        <f>X25</f>
        <v>17142.857142857141</v>
      </c>
      <c r="Y34" s="433"/>
      <c r="Z34" s="433">
        <f>Z25</f>
        <v>16901.408450704224</v>
      </c>
      <c r="AA34" s="433"/>
    </row>
    <row r="35" spans="2:27">
      <c r="B35" s="143"/>
      <c r="C35" s="141" t="s">
        <v>112</v>
      </c>
      <c r="D35" s="423">
        <f>D25</f>
        <v>20000</v>
      </c>
      <c r="E35" s="423"/>
      <c r="F35" s="433">
        <f>F25</f>
        <v>19672.131147540982</v>
      </c>
      <c r="G35" s="433"/>
      <c r="H35" s="433">
        <f>H25</f>
        <v>19354.83870967742</v>
      </c>
      <c r="I35" s="444"/>
      <c r="J35" s="433">
        <f>J25</f>
        <v>19047.619047619046</v>
      </c>
      <c r="K35" s="433"/>
      <c r="L35" s="433">
        <f>L25</f>
        <v>18750</v>
      </c>
      <c r="M35" s="433"/>
      <c r="N35" s="433">
        <f>N25</f>
        <v>18461.538461538461</v>
      </c>
      <c r="O35" s="433"/>
      <c r="P35" s="433">
        <f>P25</f>
        <v>18181.81818181818</v>
      </c>
      <c r="Q35" s="433"/>
      <c r="R35" s="433">
        <f>R25</f>
        <v>17910.447761194031</v>
      </c>
      <c r="S35" s="433"/>
      <c r="T35" s="433">
        <f>T25</f>
        <v>17647.058823529413</v>
      </c>
      <c r="U35" s="433"/>
      <c r="V35" s="433">
        <f>V25</f>
        <v>17391.304347826088</v>
      </c>
      <c r="W35" s="433"/>
      <c r="X35" s="433">
        <f>X25</f>
        <v>17142.857142857141</v>
      </c>
      <c r="Y35" s="433"/>
      <c r="Z35" s="433">
        <f>Z25</f>
        <v>16901.408450704224</v>
      </c>
      <c r="AA35" s="433"/>
    </row>
    <row r="36" spans="2:27">
      <c r="B36" s="143"/>
      <c r="C36" s="144" t="s">
        <v>113</v>
      </c>
      <c r="D36" s="427">
        <f>D25</f>
        <v>20000</v>
      </c>
      <c r="E36" s="427"/>
      <c r="F36" s="440">
        <f>F25</f>
        <v>19672.131147540982</v>
      </c>
      <c r="G36" s="440"/>
      <c r="H36" s="440">
        <f>H25</f>
        <v>19354.83870967742</v>
      </c>
      <c r="I36" s="445"/>
      <c r="J36" s="440">
        <f>J25</f>
        <v>19047.619047619046</v>
      </c>
      <c r="K36" s="440"/>
      <c r="L36" s="440">
        <f>L25</f>
        <v>18750</v>
      </c>
      <c r="M36" s="440"/>
      <c r="N36" s="440">
        <f>N25</f>
        <v>18461.538461538461</v>
      </c>
      <c r="O36" s="440"/>
      <c r="P36" s="440">
        <f>P25</f>
        <v>18181.81818181818</v>
      </c>
      <c r="Q36" s="440"/>
      <c r="R36" s="440">
        <f>R25</f>
        <v>17910.447761194031</v>
      </c>
      <c r="S36" s="440"/>
      <c r="T36" s="440">
        <f>T25</f>
        <v>17647.058823529413</v>
      </c>
      <c r="U36" s="440"/>
      <c r="V36" s="440">
        <f>V25</f>
        <v>17391.304347826088</v>
      </c>
      <c r="W36" s="440"/>
      <c r="X36" s="440">
        <f>X25</f>
        <v>17142.857142857141</v>
      </c>
      <c r="Y36" s="440"/>
      <c r="Z36" s="440">
        <f>Z25</f>
        <v>16901.408450704224</v>
      </c>
      <c r="AA36" s="440"/>
    </row>
    <row r="37" spans="2:27">
      <c r="B37" s="143"/>
      <c r="C37" s="146" t="s">
        <v>1</v>
      </c>
      <c r="D37" s="428">
        <f>D25+D26+D27+D28+D29+D30+D31+D32+D33+D34+D35+D36</f>
        <v>240000</v>
      </c>
      <c r="E37" s="429"/>
      <c r="F37" s="428">
        <f>F25+F26+F27+F28+F29+F30+F31+F32+F33+F34+F35+F36</f>
        <v>236065.57377049184</v>
      </c>
      <c r="G37" s="429"/>
      <c r="H37" s="428">
        <f>H25+H26+H27+H28+H29+H30+H31+H32+H33+H34+H35+H36</f>
        <v>232258.06451612906</v>
      </c>
      <c r="I37" s="429"/>
      <c r="J37" s="428">
        <f>J25+J26+J27+J28+J29+J30+J31+J32+J33+J34+J35+J36</f>
        <v>228571.42857142861</v>
      </c>
      <c r="K37" s="429"/>
      <c r="L37" s="428">
        <f>L25+L26+L27+L28+L29+L30+L31+L32+L33+L34+L35+L36</f>
        <v>225000</v>
      </c>
      <c r="M37" s="429"/>
      <c r="N37" s="428">
        <f>N25+N26+N27+N28+N29+N30+N31+N32+N33+N34+N35+N36</f>
        <v>221538.46153846159</v>
      </c>
      <c r="O37" s="429"/>
      <c r="P37" s="428">
        <f>P25+P26+P27+P28+P29+P30+P31+P32+P33+P34+P35+P36</f>
        <v>218181.81818181815</v>
      </c>
      <c r="Q37" s="429"/>
      <c r="R37" s="428">
        <f>R25+R26+R27+R28+R29+R30+R31+R32+R33+R34+R35+R36</f>
        <v>214925.37313432831</v>
      </c>
      <c r="S37" s="429"/>
      <c r="T37" s="428">
        <f>T25+T26+T27+T28+T29+T30+T31+T32+T33+T34+T35+T36</f>
        <v>211764.70588235289</v>
      </c>
      <c r="U37" s="429"/>
      <c r="V37" s="428">
        <f>V25+V26+V27+V28+V29+V30+V31+V32+V33+V34+V35+V36</f>
        <v>208695.652173913</v>
      </c>
      <c r="W37" s="429"/>
      <c r="X37" s="428">
        <f>X25+X26+X27+X28+X29+X30+X31+X32+X33+X34+X35+X36</f>
        <v>205714.28571428565</v>
      </c>
      <c r="Y37" s="429"/>
      <c r="Z37" s="428">
        <f>Z25+Z26+Z27+Z28+Z29+Z30+Z31+Z32+Z33+Z34+Z35+Z36</f>
        <v>202816.90140845065</v>
      </c>
      <c r="AA37" s="429"/>
    </row>
    <row r="38" spans="2:27">
      <c r="B38" s="143"/>
      <c r="C38" s="148" t="s">
        <v>128</v>
      </c>
      <c r="D38" s="428">
        <f>ROUNDDOWN(D37/2,-3)</f>
        <v>120000</v>
      </c>
      <c r="E38" s="429"/>
      <c r="F38" s="428">
        <f>ROUNDDOWN(F37/2,-3)</f>
        <v>118000</v>
      </c>
      <c r="G38" s="429"/>
      <c r="H38" s="428">
        <f>ROUNDDOWN(H37/2,-3)</f>
        <v>116000</v>
      </c>
      <c r="I38" s="429"/>
      <c r="J38" s="428">
        <f>ROUNDDOWN(J37/2,-3)</f>
        <v>114000</v>
      </c>
      <c r="K38" s="429"/>
      <c r="L38" s="428">
        <f>ROUNDDOWN(L37/2,-3)</f>
        <v>112000</v>
      </c>
      <c r="M38" s="429"/>
      <c r="N38" s="428">
        <f>ROUNDDOWN(N37/2,-3)</f>
        <v>110000</v>
      </c>
      <c r="O38" s="429"/>
      <c r="P38" s="428">
        <f>ROUNDDOWN(P37/2,-3)</f>
        <v>109000</v>
      </c>
      <c r="Q38" s="429"/>
      <c r="R38" s="428">
        <f>ROUNDDOWN(R37/2,-3)</f>
        <v>107000</v>
      </c>
      <c r="S38" s="429"/>
      <c r="T38" s="428">
        <f>ROUNDDOWN(T37/2,-3)</f>
        <v>105000</v>
      </c>
      <c r="U38" s="429"/>
      <c r="V38" s="428">
        <f>ROUNDDOWN(V37/2,-3)</f>
        <v>104000</v>
      </c>
      <c r="W38" s="429"/>
      <c r="X38" s="428">
        <f>ROUNDDOWN(X37/2,-3)</f>
        <v>102000</v>
      </c>
      <c r="Y38" s="429"/>
      <c r="Z38" s="428">
        <f>ROUNDDOWN(Z37/2,-3)</f>
        <v>101000</v>
      </c>
      <c r="AA38" s="429"/>
    </row>
    <row r="39" spans="2:27">
      <c r="B39" s="118" t="s">
        <v>95</v>
      </c>
      <c r="C39" s="127" t="s">
        <v>102</v>
      </c>
      <c r="D39" s="426">
        <f>D25</f>
        <v>20000</v>
      </c>
      <c r="E39" s="426"/>
      <c r="F39" s="413">
        <f>F25</f>
        <v>19672.131147540982</v>
      </c>
      <c r="G39" s="413"/>
      <c r="H39" s="413">
        <f>H25</f>
        <v>19354.83870967742</v>
      </c>
      <c r="I39" s="446"/>
      <c r="J39" s="413">
        <f>J25</f>
        <v>19047.619047619046</v>
      </c>
      <c r="K39" s="413"/>
      <c r="L39" s="413">
        <f>L25</f>
        <v>18750</v>
      </c>
      <c r="M39" s="413"/>
      <c r="N39" s="413">
        <f>N25</f>
        <v>18461.538461538461</v>
      </c>
      <c r="O39" s="413"/>
      <c r="P39" s="413">
        <f>P25</f>
        <v>18181.81818181818</v>
      </c>
      <c r="Q39" s="413"/>
      <c r="R39" s="413">
        <f>R25</f>
        <v>17910.447761194031</v>
      </c>
      <c r="S39" s="413"/>
      <c r="T39" s="413">
        <f>T25</f>
        <v>17647.058823529413</v>
      </c>
      <c r="U39" s="413"/>
      <c r="V39" s="413">
        <f>V25</f>
        <v>17391.304347826088</v>
      </c>
      <c r="W39" s="413"/>
      <c r="X39" s="413">
        <f>X25</f>
        <v>17142.857142857141</v>
      </c>
      <c r="Y39" s="413"/>
      <c r="Z39" s="413">
        <f>Z25</f>
        <v>16901.408450704224</v>
      </c>
      <c r="AA39" s="413"/>
    </row>
    <row r="40" spans="2:27">
      <c r="B40" s="119">
        <f>B12+2</f>
        <v>2027</v>
      </c>
      <c r="C40" s="128" t="s">
        <v>103</v>
      </c>
      <c r="D40" s="424">
        <f>D25</f>
        <v>20000</v>
      </c>
      <c r="E40" s="424"/>
      <c r="F40" s="411">
        <f>F25</f>
        <v>19672.131147540982</v>
      </c>
      <c r="G40" s="411"/>
      <c r="H40" s="411">
        <f>H25</f>
        <v>19354.83870967742</v>
      </c>
      <c r="I40" s="447"/>
      <c r="J40" s="411">
        <f>J25</f>
        <v>19047.619047619046</v>
      </c>
      <c r="K40" s="411"/>
      <c r="L40" s="411">
        <f>L25</f>
        <v>18750</v>
      </c>
      <c r="M40" s="411"/>
      <c r="N40" s="411">
        <f>N25</f>
        <v>18461.538461538461</v>
      </c>
      <c r="O40" s="411"/>
      <c r="P40" s="411">
        <f>P25</f>
        <v>18181.81818181818</v>
      </c>
      <c r="Q40" s="411"/>
      <c r="R40" s="411">
        <f>R25</f>
        <v>17910.447761194031</v>
      </c>
      <c r="S40" s="411"/>
      <c r="T40" s="411">
        <f>T25</f>
        <v>17647.058823529413</v>
      </c>
      <c r="U40" s="411"/>
      <c r="V40" s="411">
        <f>V25</f>
        <v>17391.304347826088</v>
      </c>
      <c r="W40" s="411"/>
      <c r="X40" s="411">
        <f>X25</f>
        <v>17142.857142857141</v>
      </c>
      <c r="Y40" s="411"/>
      <c r="Z40" s="411">
        <f>Z25</f>
        <v>16901.408450704224</v>
      </c>
      <c r="AA40" s="411"/>
    </row>
    <row r="41" spans="2:27">
      <c r="B41" s="126"/>
      <c r="C41" s="128" t="s">
        <v>104</v>
      </c>
      <c r="D41" s="424">
        <f>D25</f>
        <v>20000</v>
      </c>
      <c r="E41" s="424"/>
      <c r="F41" s="411">
        <f>F25</f>
        <v>19672.131147540982</v>
      </c>
      <c r="G41" s="411"/>
      <c r="H41" s="411">
        <f>H25</f>
        <v>19354.83870967742</v>
      </c>
      <c r="I41" s="447"/>
      <c r="J41" s="411">
        <f>J25</f>
        <v>19047.619047619046</v>
      </c>
      <c r="K41" s="411"/>
      <c r="L41" s="411">
        <f>L25</f>
        <v>18750</v>
      </c>
      <c r="M41" s="411"/>
      <c r="N41" s="411">
        <f>N25</f>
        <v>18461.538461538461</v>
      </c>
      <c r="O41" s="411"/>
      <c r="P41" s="411">
        <f>P25</f>
        <v>18181.81818181818</v>
      </c>
      <c r="Q41" s="411"/>
      <c r="R41" s="411">
        <f>R25</f>
        <v>17910.447761194031</v>
      </c>
      <c r="S41" s="411"/>
      <c r="T41" s="411">
        <f>T25</f>
        <v>17647.058823529413</v>
      </c>
      <c r="U41" s="411"/>
      <c r="V41" s="411">
        <f>V25</f>
        <v>17391.304347826088</v>
      </c>
      <c r="W41" s="411"/>
      <c r="X41" s="411">
        <f>X25</f>
        <v>17142.857142857141</v>
      </c>
      <c r="Y41" s="411"/>
      <c r="Z41" s="411">
        <f>Z25</f>
        <v>16901.408450704224</v>
      </c>
      <c r="AA41" s="411"/>
    </row>
    <row r="42" spans="2:27">
      <c r="B42" s="136"/>
      <c r="C42" s="128" t="s">
        <v>105</v>
      </c>
      <c r="D42" s="424">
        <f>D25</f>
        <v>20000</v>
      </c>
      <c r="E42" s="424"/>
      <c r="F42" s="411">
        <f>F25</f>
        <v>19672.131147540982</v>
      </c>
      <c r="G42" s="411"/>
      <c r="H42" s="411">
        <f>H25</f>
        <v>19354.83870967742</v>
      </c>
      <c r="I42" s="447"/>
      <c r="J42" s="411">
        <f>J25</f>
        <v>19047.619047619046</v>
      </c>
      <c r="K42" s="411"/>
      <c r="L42" s="411">
        <f>L25</f>
        <v>18750</v>
      </c>
      <c r="M42" s="411"/>
      <c r="N42" s="411">
        <f>N25</f>
        <v>18461.538461538461</v>
      </c>
      <c r="O42" s="411"/>
      <c r="P42" s="411">
        <f>P25</f>
        <v>18181.81818181818</v>
      </c>
      <c r="Q42" s="411"/>
      <c r="R42" s="411">
        <f>R25</f>
        <v>17910.447761194031</v>
      </c>
      <c r="S42" s="411"/>
      <c r="T42" s="411">
        <f>T25</f>
        <v>17647.058823529413</v>
      </c>
      <c r="U42" s="411"/>
      <c r="V42" s="411">
        <f>V25</f>
        <v>17391.304347826088</v>
      </c>
      <c r="W42" s="411"/>
      <c r="X42" s="411">
        <f>X25</f>
        <v>17142.857142857141</v>
      </c>
      <c r="Y42" s="411"/>
      <c r="Z42" s="411">
        <f>Z25</f>
        <v>16901.408450704224</v>
      </c>
      <c r="AA42" s="411"/>
    </row>
    <row r="43" spans="2:27">
      <c r="B43" s="136"/>
      <c r="C43" s="128" t="s">
        <v>106</v>
      </c>
      <c r="D43" s="424">
        <f>D25</f>
        <v>20000</v>
      </c>
      <c r="E43" s="424"/>
      <c r="F43" s="411">
        <f>F25</f>
        <v>19672.131147540982</v>
      </c>
      <c r="G43" s="411"/>
      <c r="H43" s="411">
        <f>H25</f>
        <v>19354.83870967742</v>
      </c>
      <c r="I43" s="447"/>
      <c r="J43" s="411">
        <f>J25</f>
        <v>19047.619047619046</v>
      </c>
      <c r="K43" s="411"/>
      <c r="L43" s="411">
        <f>L25</f>
        <v>18750</v>
      </c>
      <c r="M43" s="411"/>
      <c r="N43" s="411">
        <f>N25</f>
        <v>18461.538461538461</v>
      </c>
      <c r="O43" s="411"/>
      <c r="P43" s="411">
        <f>P25</f>
        <v>18181.81818181818</v>
      </c>
      <c r="Q43" s="411"/>
      <c r="R43" s="411">
        <f>R25</f>
        <v>17910.447761194031</v>
      </c>
      <c r="S43" s="411"/>
      <c r="T43" s="411">
        <f>T25</f>
        <v>17647.058823529413</v>
      </c>
      <c r="U43" s="411"/>
      <c r="V43" s="411">
        <f>V25</f>
        <v>17391.304347826088</v>
      </c>
      <c r="W43" s="411"/>
      <c r="X43" s="411">
        <f>X25</f>
        <v>17142.857142857141</v>
      </c>
      <c r="Y43" s="411"/>
      <c r="Z43" s="411">
        <f>Z25</f>
        <v>16901.408450704224</v>
      </c>
      <c r="AA43" s="411"/>
    </row>
    <row r="44" spans="2:27">
      <c r="B44" s="136"/>
      <c r="C44" s="128" t="s">
        <v>107</v>
      </c>
      <c r="D44" s="424">
        <f>D25</f>
        <v>20000</v>
      </c>
      <c r="E44" s="424"/>
      <c r="F44" s="411">
        <f>F25</f>
        <v>19672.131147540982</v>
      </c>
      <c r="G44" s="411"/>
      <c r="H44" s="411">
        <f>H25</f>
        <v>19354.83870967742</v>
      </c>
      <c r="I44" s="447"/>
      <c r="J44" s="411">
        <f>J25</f>
        <v>19047.619047619046</v>
      </c>
      <c r="K44" s="411"/>
      <c r="L44" s="411">
        <f>L25</f>
        <v>18750</v>
      </c>
      <c r="M44" s="411"/>
      <c r="N44" s="411">
        <f>N25</f>
        <v>18461.538461538461</v>
      </c>
      <c r="O44" s="411"/>
      <c r="P44" s="411">
        <f>P25</f>
        <v>18181.81818181818</v>
      </c>
      <c r="Q44" s="411"/>
      <c r="R44" s="411">
        <f>R25</f>
        <v>17910.447761194031</v>
      </c>
      <c r="S44" s="411"/>
      <c r="T44" s="411">
        <f>T25</f>
        <v>17647.058823529413</v>
      </c>
      <c r="U44" s="411"/>
      <c r="V44" s="411">
        <f>V25</f>
        <v>17391.304347826088</v>
      </c>
      <c r="W44" s="411"/>
      <c r="X44" s="411">
        <f>X25</f>
        <v>17142.857142857141</v>
      </c>
      <c r="Y44" s="411"/>
      <c r="Z44" s="411">
        <f>Z25</f>
        <v>16901.408450704224</v>
      </c>
      <c r="AA44" s="411"/>
    </row>
    <row r="45" spans="2:27">
      <c r="B45" s="136"/>
      <c r="C45" s="128" t="s">
        <v>108</v>
      </c>
      <c r="D45" s="424">
        <f>D25</f>
        <v>20000</v>
      </c>
      <c r="E45" s="424"/>
      <c r="F45" s="411">
        <f>F25</f>
        <v>19672.131147540982</v>
      </c>
      <c r="G45" s="411"/>
      <c r="H45" s="411">
        <f>H25</f>
        <v>19354.83870967742</v>
      </c>
      <c r="I45" s="447"/>
      <c r="J45" s="411">
        <f>J25</f>
        <v>19047.619047619046</v>
      </c>
      <c r="K45" s="411"/>
      <c r="L45" s="411">
        <f>L25</f>
        <v>18750</v>
      </c>
      <c r="M45" s="411"/>
      <c r="N45" s="411">
        <f>N25</f>
        <v>18461.538461538461</v>
      </c>
      <c r="O45" s="411"/>
      <c r="P45" s="411">
        <f>P25</f>
        <v>18181.81818181818</v>
      </c>
      <c r="Q45" s="411"/>
      <c r="R45" s="411">
        <f>R25</f>
        <v>17910.447761194031</v>
      </c>
      <c r="S45" s="411"/>
      <c r="T45" s="411">
        <f>T25</f>
        <v>17647.058823529413</v>
      </c>
      <c r="U45" s="411"/>
      <c r="V45" s="411">
        <f>V25</f>
        <v>17391.304347826088</v>
      </c>
      <c r="W45" s="411"/>
      <c r="X45" s="411">
        <f>X25</f>
        <v>17142.857142857141</v>
      </c>
      <c r="Y45" s="411"/>
      <c r="Z45" s="411">
        <f>Z25</f>
        <v>16901.408450704224</v>
      </c>
      <c r="AA45" s="411"/>
    </row>
    <row r="46" spans="2:27">
      <c r="B46" s="136"/>
      <c r="C46" s="128" t="s">
        <v>109</v>
      </c>
      <c r="D46" s="424">
        <f>D25</f>
        <v>20000</v>
      </c>
      <c r="E46" s="424"/>
      <c r="F46" s="411">
        <f>F25</f>
        <v>19672.131147540982</v>
      </c>
      <c r="G46" s="411"/>
      <c r="H46" s="411">
        <f>H25</f>
        <v>19354.83870967742</v>
      </c>
      <c r="I46" s="447"/>
      <c r="J46" s="411">
        <f>J25</f>
        <v>19047.619047619046</v>
      </c>
      <c r="K46" s="411"/>
      <c r="L46" s="411">
        <f>L25</f>
        <v>18750</v>
      </c>
      <c r="M46" s="411"/>
      <c r="N46" s="411">
        <f>N25</f>
        <v>18461.538461538461</v>
      </c>
      <c r="O46" s="411"/>
      <c r="P46" s="411">
        <f>P25</f>
        <v>18181.81818181818</v>
      </c>
      <c r="Q46" s="411"/>
      <c r="R46" s="411">
        <f>R25</f>
        <v>17910.447761194031</v>
      </c>
      <c r="S46" s="411"/>
      <c r="T46" s="411">
        <f>T25</f>
        <v>17647.058823529413</v>
      </c>
      <c r="U46" s="411"/>
      <c r="V46" s="411">
        <f>V25</f>
        <v>17391.304347826088</v>
      </c>
      <c r="W46" s="411"/>
      <c r="X46" s="411">
        <f>X25</f>
        <v>17142.857142857141</v>
      </c>
      <c r="Y46" s="411"/>
      <c r="Z46" s="411">
        <f>Z25</f>
        <v>16901.408450704224</v>
      </c>
      <c r="AA46" s="411"/>
    </row>
    <row r="47" spans="2:27">
      <c r="B47" s="136"/>
      <c r="C47" s="128" t="s">
        <v>110</v>
      </c>
      <c r="D47" s="424">
        <f>D25</f>
        <v>20000</v>
      </c>
      <c r="E47" s="424"/>
      <c r="F47" s="411">
        <f>F25</f>
        <v>19672.131147540982</v>
      </c>
      <c r="G47" s="411"/>
      <c r="H47" s="411">
        <f>H25</f>
        <v>19354.83870967742</v>
      </c>
      <c r="I47" s="447"/>
      <c r="J47" s="411">
        <f>J25</f>
        <v>19047.619047619046</v>
      </c>
      <c r="K47" s="411"/>
      <c r="L47" s="411">
        <f>L25</f>
        <v>18750</v>
      </c>
      <c r="M47" s="411"/>
      <c r="N47" s="411">
        <f>N25</f>
        <v>18461.538461538461</v>
      </c>
      <c r="O47" s="411"/>
      <c r="P47" s="411">
        <f>P25</f>
        <v>18181.81818181818</v>
      </c>
      <c r="Q47" s="411"/>
      <c r="R47" s="411">
        <f>R25</f>
        <v>17910.447761194031</v>
      </c>
      <c r="S47" s="411"/>
      <c r="T47" s="411">
        <f>T25</f>
        <v>17647.058823529413</v>
      </c>
      <c r="U47" s="411"/>
      <c r="V47" s="411">
        <f>V25</f>
        <v>17391.304347826088</v>
      </c>
      <c r="W47" s="411"/>
      <c r="X47" s="411">
        <f>X25</f>
        <v>17142.857142857141</v>
      </c>
      <c r="Y47" s="411"/>
      <c r="Z47" s="411">
        <f>Z25</f>
        <v>16901.408450704224</v>
      </c>
      <c r="AA47" s="411"/>
    </row>
    <row r="48" spans="2:27">
      <c r="B48" s="136"/>
      <c r="C48" s="128" t="s">
        <v>111</v>
      </c>
      <c r="D48" s="424">
        <f>D25</f>
        <v>20000</v>
      </c>
      <c r="E48" s="424"/>
      <c r="F48" s="411">
        <f>F25</f>
        <v>19672.131147540982</v>
      </c>
      <c r="G48" s="411"/>
      <c r="H48" s="411">
        <f>H25</f>
        <v>19354.83870967742</v>
      </c>
      <c r="I48" s="447"/>
      <c r="J48" s="411">
        <f>J25</f>
        <v>19047.619047619046</v>
      </c>
      <c r="K48" s="411"/>
      <c r="L48" s="411">
        <f>L25</f>
        <v>18750</v>
      </c>
      <c r="M48" s="411"/>
      <c r="N48" s="411">
        <f>N25</f>
        <v>18461.538461538461</v>
      </c>
      <c r="O48" s="411"/>
      <c r="P48" s="411">
        <f>P25</f>
        <v>18181.81818181818</v>
      </c>
      <c r="Q48" s="411"/>
      <c r="R48" s="411">
        <f>R25</f>
        <v>17910.447761194031</v>
      </c>
      <c r="S48" s="411"/>
      <c r="T48" s="411">
        <f>T25</f>
        <v>17647.058823529413</v>
      </c>
      <c r="U48" s="411"/>
      <c r="V48" s="411">
        <f>V25</f>
        <v>17391.304347826088</v>
      </c>
      <c r="W48" s="411"/>
      <c r="X48" s="411">
        <f>X25</f>
        <v>17142.857142857141</v>
      </c>
      <c r="Y48" s="411"/>
      <c r="Z48" s="411">
        <f>Z25</f>
        <v>16901.408450704224</v>
      </c>
      <c r="AA48" s="411"/>
    </row>
    <row r="49" spans="2:27">
      <c r="B49" s="136"/>
      <c r="C49" s="128" t="s">
        <v>112</v>
      </c>
      <c r="D49" s="424">
        <f>D25</f>
        <v>20000</v>
      </c>
      <c r="E49" s="424"/>
      <c r="F49" s="411">
        <f>F25</f>
        <v>19672.131147540982</v>
      </c>
      <c r="G49" s="411"/>
      <c r="H49" s="411">
        <f>H25</f>
        <v>19354.83870967742</v>
      </c>
      <c r="I49" s="447"/>
      <c r="J49" s="411">
        <f>J25</f>
        <v>19047.619047619046</v>
      </c>
      <c r="K49" s="411"/>
      <c r="L49" s="411">
        <f>L25</f>
        <v>18750</v>
      </c>
      <c r="M49" s="411"/>
      <c r="N49" s="411">
        <f>N25</f>
        <v>18461.538461538461</v>
      </c>
      <c r="O49" s="411"/>
      <c r="P49" s="411">
        <f>P25</f>
        <v>18181.81818181818</v>
      </c>
      <c r="Q49" s="411"/>
      <c r="R49" s="411">
        <f>R25</f>
        <v>17910.447761194031</v>
      </c>
      <c r="S49" s="411"/>
      <c r="T49" s="411">
        <f>T25</f>
        <v>17647.058823529413</v>
      </c>
      <c r="U49" s="411"/>
      <c r="V49" s="411">
        <f>V25</f>
        <v>17391.304347826088</v>
      </c>
      <c r="W49" s="411"/>
      <c r="X49" s="411">
        <f>X25</f>
        <v>17142.857142857141</v>
      </c>
      <c r="Y49" s="411"/>
      <c r="Z49" s="411">
        <f>Z25</f>
        <v>16901.408450704224</v>
      </c>
      <c r="AA49" s="411"/>
    </row>
    <row r="50" spans="2:27">
      <c r="B50" s="136"/>
      <c r="C50" s="129" t="s">
        <v>113</v>
      </c>
      <c r="D50" s="421">
        <f>D25</f>
        <v>20000</v>
      </c>
      <c r="E50" s="421"/>
      <c r="F50" s="412">
        <f>F25</f>
        <v>19672.131147540982</v>
      </c>
      <c r="G50" s="412"/>
      <c r="H50" s="412">
        <f>H25</f>
        <v>19354.83870967742</v>
      </c>
      <c r="I50" s="448"/>
      <c r="J50" s="412">
        <f>J25</f>
        <v>19047.619047619046</v>
      </c>
      <c r="K50" s="412"/>
      <c r="L50" s="412">
        <f>L25</f>
        <v>18750</v>
      </c>
      <c r="M50" s="412"/>
      <c r="N50" s="412">
        <f>N25</f>
        <v>18461.538461538461</v>
      </c>
      <c r="O50" s="412"/>
      <c r="P50" s="412">
        <f>P25</f>
        <v>18181.81818181818</v>
      </c>
      <c r="Q50" s="412"/>
      <c r="R50" s="412">
        <f>R25</f>
        <v>17910.447761194031</v>
      </c>
      <c r="S50" s="412"/>
      <c r="T50" s="412">
        <f>T25</f>
        <v>17647.058823529413</v>
      </c>
      <c r="U50" s="412"/>
      <c r="V50" s="412">
        <f>V25</f>
        <v>17391.304347826088</v>
      </c>
      <c r="W50" s="412"/>
      <c r="X50" s="412">
        <f>X25</f>
        <v>17142.857142857141</v>
      </c>
      <c r="Y50" s="412"/>
      <c r="Z50" s="412">
        <f>Z25</f>
        <v>16901.408450704224</v>
      </c>
      <c r="AA50" s="412"/>
    </row>
    <row r="51" spans="2:27">
      <c r="B51" s="136"/>
      <c r="C51" s="149" t="s">
        <v>1</v>
      </c>
      <c r="D51" s="467">
        <f>D39+D40+D41+D42+D43+D44+D45+D46+D47+D48+D49+D50</f>
        <v>240000</v>
      </c>
      <c r="E51" s="468"/>
      <c r="F51" s="467">
        <f>F39+F40+F41+F42+F43+F44+F45+F46+F47+F48+F49+F50</f>
        <v>236065.57377049184</v>
      </c>
      <c r="G51" s="468"/>
      <c r="H51" s="467">
        <f>H39+H40+H41+H42+H43+H44+H45+H46+H47+H48+H49+H50</f>
        <v>232258.06451612906</v>
      </c>
      <c r="I51" s="468"/>
      <c r="J51" s="467">
        <f>J39+J40+J41+J42+J43+J44+J45+J46+J47+J48+J49+J50</f>
        <v>228571.42857142861</v>
      </c>
      <c r="K51" s="468"/>
      <c r="L51" s="467">
        <f>L39+L40+L41+L42+L43+L44+L45+L46+L47+L48+L49+L50</f>
        <v>225000</v>
      </c>
      <c r="M51" s="468"/>
      <c r="N51" s="467">
        <f>N39+N40+N41+N42+N43+N44+N45+N46+N47+N48+N49+N50</f>
        <v>221538.46153846159</v>
      </c>
      <c r="O51" s="468"/>
      <c r="P51" s="467">
        <f>P39+P40+P41+P42+P43+P44+P45+P46+P47+P48+P49+P50</f>
        <v>218181.81818181815</v>
      </c>
      <c r="Q51" s="468"/>
      <c r="R51" s="467">
        <f>R39+R40+R41+R42+R43+R44+R45+R46+R47+R48+R49+R50</f>
        <v>214925.37313432831</v>
      </c>
      <c r="S51" s="468"/>
      <c r="T51" s="467">
        <f>T39+T40+T41+T42+T43+T44+T45+T46+T47+T48+T49+T50</f>
        <v>211764.70588235289</v>
      </c>
      <c r="U51" s="468"/>
      <c r="V51" s="467">
        <f>V39+V40+V41+V42+V43+V44+V45+V46+V47+V48+V49+V50</f>
        <v>208695.652173913</v>
      </c>
      <c r="W51" s="468"/>
      <c r="X51" s="467">
        <f>X39+X40+X41+X42+X43+X44+X45+X46+X47+X48+X49+X50</f>
        <v>205714.28571428565</v>
      </c>
      <c r="Y51" s="468"/>
      <c r="Z51" s="467">
        <f>Z39+Z40+Z41+Z42+Z43+Z44+Z45+Z46+Z47+Z48+Z49+Z50</f>
        <v>202816.90140845065</v>
      </c>
      <c r="AA51" s="468"/>
    </row>
    <row r="52" spans="2:27">
      <c r="B52" s="136"/>
      <c r="C52" s="150" t="s">
        <v>128</v>
      </c>
      <c r="D52" s="467">
        <f>ROUNDDOWN(D51/2,-3)</f>
        <v>120000</v>
      </c>
      <c r="E52" s="468"/>
      <c r="F52" s="467">
        <f>ROUNDDOWN(F51/2,-3)</f>
        <v>118000</v>
      </c>
      <c r="G52" s="468"/>
      <c r="H52" s="467">
        <f>ROUNDDOWN(H51/2,-3)</f>
        <v>116000</v>
      </c>
      <c r="I52" s="468"/>
      <c r="J52" s="467">
        <f>ROUNDDOWN(J51/2,-3)</f>
        <v>114000</v>
      </c>
      <c r="K52" s="468"/>
      <c r="L52" s="467">
        <f>ROUNDDOWN(L51/2,-3)</f>
        <v>112000</v>
      </c>
      <c r="M52" s="468"/>
      <c r="N52" s="467">
        <f>ROUNDDOWN(N51/2,-3)</f>
        <v>110000</v>
      </c>
      <c r="O52" s="468"/>
      <c r="P52" s="467">
        <f>ROUNDDOWN(P51/2,-3)</f>
        <v>109000</v>
      </c>
      <c r="Q52" s="468"/>
      <c r="R52" s="467">
        <f>ROUNDDOWN(R51/2,-3)</f>
        <v>107000</v>
      </c>
      <c r="S52" s="468"/>
      <c r="T52" s="467">
        <f>ROUNDDOWN(T51/2,-3)</f>
        <v>105000</v>
      </c>
      <c r="U52" s="468"/>
      <c r="V52" s="467">
        <f>ROUNDDOWN(V51/2,-3)</f>
        <v>104000</v>
      </c>
      <c r="W52" s="468"/>
      <c r="X52" s="467">
        <f>ROUNDDOWN(X51/2,-3)</f>
        <v>102000</v>
      </c>
      <c r="Y52" s="468"/>
      <c r="Z52" s="467">
        <f>ROUNDDOWN(Z51/2,-3)</f>
        <v>101000</v>
      </c>
      <c r="AA52" s="468"/>
    </row>
    <row r="53" spans="2:27">
      <c r="B53" s="118" t="s">
        <v>96</v>
      </c>
      <c r="C53" s="127" t="s">
        <v>102</v>
      </c>
      <c r="D53" s="426">
        <f>D25</f>
        <v>20000</v>
      </c>
      <c r="E53" s="426"/>
      <c r="F53" s="413">
        <f>F25</f>
        <v>19672.131147540982</v>
      </c>
      <c r="G53" s="413"/>
      <c r="H53" s="413">
        <f>H25</f>
        <v>19354.83870967742</v>
      </c>
      <c r="I53" s="446"/>
      <c r="J53" s="413">
        <f>J25</f>
        <v>19047.619047619046</v>
      </c>
      <c r="K53" s="413"/>
      <c r="L53" s="413">
        <f>L25</f>
        <v>18750</v>
      </c>
      <c r="M53" s="413"/>
      <c r="N53" s="413">
        <f>N25</f>
        <v>18461.538461538461</v>
      </c>
      <c r="O53" s="413"/>
      <c r="P53" s="413">
        <f>P25</f>
        <v>18181.81818181818</v>
      </c>
      <c r="Q53" s="413"/>
      <c r="R53" s="413">
        <f>R25</f>
        <v>17910.447761194031</v>
      </c>
      <c r="S53" s="413"/>
      <c r="T53" s="413">
        <f>T25</f>
        <v>17647.058823529413</v>
      </c>
      <c r="U53" s="413"/>
      <c r="V53" s="413">
        <f>V25</f>
        <v>17391.304347826088</v>
      </c>
      <c r="W53" s="413"/>
      <c r="X53" s="413">
        <f>X25</f>
        <v>17142.857142857141</v>
      </c>
      <c r="Y53" s="413"/>
      <c r="Z53" s="413">
        <f>Z25</f>
        <v>16901.408450704224</v>
      </c>
      <c r="AA53" s="413"/>
    </row>
    <row r="54" spans="2:27">
      <c r="B54" s="119">
        <f>B12+3</f>
        <v>2028</v>
      </c>
      <c r="C54" s="128" t="s">
        <v>103</v>
      </c>
      <c r="D54" s="424">
        <f>D25</f>
        <v>20000</v>
      </c>
      <c r="E54" s="424"/>
      <c r="F54" s="411">
        <f>F25</f>
        <v>19672.131147540982</v>
      </c>
      <c r="G54" s="411"/>
      <c r="H54" s="411">
        <f>H25</f>
        <v>19354.83870967742</v>
      </c>
      <c r="I54" s="447"/>
      <c r="J54" s="411">
        <f>J25</f>
        <v>19047.619047619046</v>
      </c>
      <c r="K54" s="411"/>
      <c r="L54" s="411">
        <f>L25</f>
        <v>18750</v>
      </c>
      <c r="M54" s="411"/>
      <c r="N54" s="411">
        <f>N25</f>
        <v>18461.538461538461</v>
      </c>
      <c r="O54" s="411"/>
      <c r="P54" s="411">
        <f>P25</f>
        <v>18181.81818181818</v>
      </c>
      <c r="Q54" s="411"/>
      <c r="R54" s="411">
        <f>R25</f>
        <v>17910.447761194031</v>
      </c>
      <c r="S54" s="411"/>
      <c r="T54" s="411">
        <f>T25</f>
        <v>17647.058823529413</v>
      </c>
      <c r="U54" s="411"/>
      <c r="V54" s="411">
        <f>V25</f>
        <v>17391.304347826088</v>
      </c>
      <c r="W54" s="411"/>
      <c r="X54" s="411">
        <f>X25</f>
        <v>17142.857142857141</v>
      </c>
      <c r="Y54" s="411"/>
      <c r="Z54" s="411">
        <f>Z25</f>
        <v>16901.408450704224</v>
      </c>
      <c r="AA54" s="411"/>
    </row>
    <row r="55" spans="2:27">
      <c r="B55" s="126"/>
      <c r="C55" s="128" t="s">
        <v>104</v>
      </c>
      <c r="D55" s="424">
        <f>D25</f>
        <v>20000</v>
      </c>
      <c r="E55" s="424"/>
      <c r="F55" s="411">
        <f>F25</f>
        <v>19672.131147540982</v>
      </c>
      <c r="G55" s="411"/>
      <c r="H55" s="411">
        <f>H25</f>
        <v>19354.83870967742</v>
      </c>
      <c r="I55" s="447"/>
      <c r="J55" s="411">
        <f>J25</f>
        <v>19047.619047619046</v>
      </c>
      <c r="K55" s="411"/>
      <c r="L55" s="411">
        <f>L25</f>
        <v>18750</v>
      </c>
      <c r="M55" s="411"/>
      <c r="N55" s="411">
        <f>N25</f>
        <v>18461.538461538461</v>
      </c>
      <c r="O55" s="411"/>
      <c r="P55" s="411">
        <f>P25</f>
        <v>18181.81818181818</v>
      </c>
      <c r="Q55" s="411"/>
      <c r="R55" s="411">
        <f>R25</f>
        <v>17910.447761194031</v>
      </c>
      <c r="S55" s="411"/>
      <c r="T55" s="411">
        <f>T25</f>
        <v>17647.058823529413</v>
      </c>
      <c r="U55" s="411"/>
      <c r="V55" s="411">
        <f>V25</f>
        <v>17391.304347826088</v>
      </c>
      <c r="W55" s="411"/>
      <c r="X55" s="411">
        <f>X25</f>
        <v>17142.857142857141</v>
      </c>
      <c r="Y55" s="411"/>
      <c r="Z55" s="411">
        <f>Z25</f>
        <v>16901.408450704224</v>
      </c>
      <c r="AA55" s="411"/>
    </row>
    <row r="56" spans="2:27">
      <c r="B56" s="120"/>
      <c r="C56" s="128" t="s">
        <v>105</v>
      </c>
      <c r="D56" s="424">
        <f>D25</f>
        <v>20000</v>
      </c>
      <c r="E56" s="424"/>
      <c r="F56" s="411">
        <f>F25</f>
        <v>19672.131147540982</v>
      </c>
      <c r="G56" s="411"/>
      <c r="H56" s="411">
        <f>H25</f>
        <v>19354.83870967742</v>
      </c>
      <c r="I56" s="447"/>
      <c r="J56" s="411">
        <f>J25</f>
        <v>19047.619047619046</v>
      </c>
      <c r="K56" s="411"/>
      <c r="L56" s="411">
        <f>L25</f>
        <v>18750</v>
      </c>
      <c r="M56" s="411"/>
      <c r="N56" s="411">
        <f>N25</f>
        <v>18461.538461538461</v>
      </c>
      <c r="O56" s="411"/>
      <c r="P56" s="411">
        <f>P25</f>
        <v>18181.81818181818</v>
      </c>
      <c r="Q56" s="411"/>
      <c r="R56" s="411">
        <f>R25</f>
        <v>17910.447761194031</v>
      </c>
      <c r="S56" s="411"/>
      <c r="T56" s="411">
        <f>T25</f>
        <v>17647.058823529413</v>
      </c>
      <c r="U56" s="411"/>
      <c r="V56" s="411">
        <f>V25</f>
        <v>17391.304347826088</v>
      </c>
      <c r="W56" s="411"/>
      <c r="X56" s="411">
        <f>X25</f>
        <v>17142.857142857141</v>
      </c>
      <c r="Y56" s="411"/>
      <c r="Z56" s="411">
        <f>Z25</f>
        <v>16901.408450704224</v>
      </c>
      <c r="AA56" s="411"/>
    </row>
    <row r="57" spans="2:27">
      <c r="B57" s="120"/>
      <c r="C57" s="128" t="s">
        <v>106</v>
      </c>
      <c r="D57" s="424">
        <f>D25</f>
        <v>20000</v>
      </c>
      <c r="E57" s="424"/>
      <c r="F57" s="411">
        <f>F25</f>
        <v>19672.131147540982</v>
      </c>
      <c r="G57" s="411"/>
      <c r="H57" s="411">
        <f>H25</f>
        <v>19354.83870967742</v>
      </c>
      <c r="I57" s="447"/>
      <c r="J57" s="411">
        <f>J25</f>
        <v>19047.619047619046</v>
      </c>
      <c r="K57" s="411"/>
      <c r="L57" s="411">
        <f>L25</f>
        <v>18750</v>
      </c>
      <c r="M57" s="411"/>
      <c r="N57" s="411">
        <f>N25</f>
        <v>18461.538461538461</v>
      </c>
      <c r="O57" s="411"/>
      <c r="P57" s="411">
        <f>P25</f>
        <v>18181.81818181818</v>
      </c>
      <c r="Q57" s="411"/>
      <c r="R57" s="411">
        <f>R25</f>
        <v>17910.447761194031</v>
      </c>
      <c r="S57" s="411"/>
      <c r="T57" s="411">
        <f>T25</f>
        <v>17647.058823529413</v>
      </c>
      <c r="U57" s="411"/>
      <c r="V57" s="411">
        <f>V25</f>
        <v>17391.304347826088</v>
      </c>
      <c r="W57" s="411"/>
      <c r="X57" s="411">
        <f>X25</f>
        <v>17142.857142857141</v>
      </c>
      <c r="Y57" s="411"/>
      <c r="Z57" s="411">
        <f>Z25</f>
        <v>16901.408450704224</v>
      </c>
      <c r="AA57" s="411"/>
    </row>
    <row r="58" spans="2:27">
      <c r="B58" s="120"/>
      <c r="C58" s="128" t="s">
        <v>107</v>
      </c>
      <c r="D58" s="424">
        <f>D25</f>
        <v>20000</v>
      </c>
      <c r="E58" s="424"/>
      <c r="F58" s="411">
        <f>F25</f>
        <v>19672.131147540982</v>
      </c>
      <c r="G58" s="411"/>
      <c r="H58" s="411">
        <f>H25</f>
        <v>19354.83870967742</v>
      </c>
      <c r="I58" s="447"/>
      <c r="J58" s="411">
        <f>J25</f>
        <v>19047.619047619046</v>
      </c>
      <c r="K58" s="411"/>
      <c r="L58" s="411">
        <f>L25</f>
        <v>18750</v>
      </c>
      <c r="M58" s="411"/>
      <c r="N58" s="411">
        <f>N25</f>
        <v>18461.538461538461</v>
      </c>
      <c r="O58" s="411"/>
      <c r="P58" s="411">
        <f>P25</f>
        <v>18181.81818181818</v>
      </c>
      <c r="Q58" s="411"/>
      <c r="R58" s="411">
        <f>R25</f>
        <v>17910.447761194031</v>
      </c>
      <c r="S58" s="411"/>
      <c r="T58" s="411">
        <f>T25</f>
        <v>17647.058823529413</v>
      </c>
      <c r="U58" s="411"/>
      <c r="V58" s="411">
        <f>V25</f>
        <v>17391.304347826088</v>
      </c>
      <c r="W58" s="411"/>
      <c r="X58" s="411">
        <f>X25</f>
        <v>17142.857142857141</v>
      </c>
      <c r="Y58" s="411"/>
      <c r="Z58" s="411">
        <f>Z25</f>
        <v>16901.408450704224</v>
      </c>
      <c r="AA58" s="411"/>
    </row>
    <row r="59" spans="2:27">
      <c r="B59" s="120"/>
      <c r="C59" s="128" t="s">
        <v>108</v>
      </c>
      <c r="D59" s="424">
        <f>D25</f>
        <v>20000</v>
      </c>
      <c r="E59" s="424"/>
      <c r="F59" s="411">
        <f>F25</f>
        <v>19672.131147540982</v>
      </c>
      <c r="G59" s="411"/>
      <c r="H59" s="411">
        <f>H25</f>
        <v>19354.83870967742</v>
      </c>
      <c r="I59" s="447"/>
      <c r="J59" s="411">
        <f>J25</f>
        <v>19047.619047619046</v>
      </c>
      <c r="K59" s="411"/>
      <c r="L59" s="411">
        <f>L25</f>
        <v>18750</v>
      </c>
      <c r="M59" s="411"/>
      <c r="N59" s="411">
        <f>N25</f>
        <v>18461.538461538461</v>
      </c>
      <c r="O59" s="411"/>
      <c r="P59" s="411">
        <f>P25</f>
        <v>18181.81818181818</v>
      </c>
      <c r="Q59" s="411"/>
      <c r="R59" s="411">
        <f>R25</f>
        <v>17910.447761194031</v>
      </c>
      <c r="S59" s="411"/>
      <c r="T59" s="411">
        <f>T25</f>
        <v>17647.058823529413</v>
      </c>
      <c r="U59" s="411"/>
      <c r="V59" s="411">
        <f>V25</f>
        <v>17391.304347826088</v>
      </c>
      <c r="W59" s="411"/>
      <c r="X59" s="411">
        <f>X25</f>
        <v>17142.857142857141</v>
      </c>
      <c r="Y59" s="411"/>
      <c r="Z59" s="411">
        <f>Z25</f>
        <v>16901.408450704224</v>
      </c>
      <c r="AA59" s="411"/>
    </row>
    <row r="60" spans="2:27">
      <c r="B60" s="120"/>
      <c r="C60" s="128" t="s">
        <v>109</v>
      </c>
      <c r="D60" s="424">
        <f>D25</f>
        <v>20000</v>
      </c>
      <c r="E60" s="424"/>
      <c r="F60" s="411">
        <f>F25</f>
        <v>19672.131147540982</v>
      </c>
      <c r="G60" s="411"/>
      <c r="H60" s="411">
        <f>H25</f>
        <v>19354.83870967742</v>
      </c>
      <c r="I60" s="447"/>
      <c r="J60" s="411">
        <f>J25</f>
        <v>19047.619047619046</v>
      </c>
      <c r="K60" s="411"/>
      <c r="L60" s="411">
        <f>L25</f>
        <v>18750</v>
      </c>
      <c r="M60" s="411"/>
      <c r="N60" s="411">
        <f>N25</f>
        <v>18461.538461538461</v>
      </c>
      <c r="O60" s="411"/>
      <c r="P60" s="411">
        <f>P25</f>
        <v>18181.81818181818</v>
      </c>
      <c r="Q60" s="411"/>
      <c r="R60" s="411">
        <f>R25</f>
        <v>17910.447761194031</v>
      </c>
      <c r="S60" s="411"/>
      <c r="T60" s="411">
        <f>T25</f>
        <v>17647.058823529413</v>
      </c>
      <c r="U60" s="411"/>
      <c r="V60" s="411">
        <f>V25</f>
        <v>17391.304347826088</v>
      </c>
      <c r="W60" s="411"/>
      <c r="X60" s="411">
        <f>X25</f>
        <v>17142.857142857141</v>
      </c>
      <c r="Y60" s="411"/>
      <c r="Z60" s="411">
        <f>Z25</f>
        <v>16901.408450704224</v>
      </c>
      <c r="AA60" s="411"/>
    </row>
    <row r="61" spans="2:27">
      <c r="B61" s="120"/>
      <c r="C61" s="128" t="s">
        <v>110</v>
      </c>
      <c r="D61" s="424">
        <f>D25</f>
        <v>20000</v>
      </c>
      <c r="E61" s="424"/>
      <c r="F61" s="411">
        <f>F25</f>
        <v>19672.131147540982</v>
      </c>
      <c r="G61" s="411"/>
      <c r="H61" s="411">
        <f>H25</f>
        <v>19354.83870967742</v>
      </c>
      <c r="I61" s="447"/>
      <c r="J61" s="411">
        <f>J25</f>
        <v>19047.619047619046</v>
      </c>
      <c r="K61" s="411"/>
      <c r="L61" s="411">
        <f>L25</f>
        <v>18750</v>
      </c>
      <c r="M61" s="411"/>
      <c r="N61" s="411">
        <f>N25</f>
        <v>18461.538461538461</v>
      </c>
      <c r="O61" s="411"/>
      <c r="P61" s="411">
        <f>P25</f>
        <v>18181.81818181818</v>
      </c>
      <c r="Q61" s="411"/>
      <c r="R61" s="411">
        <f>R25</f>
        <v>17910.447761194031</v>
      </c>
      <c r="S61" s="411"/>
      <c r="T61" s="411">
        <f>T25</f>
        <v>17647.058823529413</v>
      </c>
      <c r="U61" s="411"/>
      <c r="V61" s="411">
        <f>V25</f>
        <v>17391.304347826088</v>
      </c>
      <c r="W61" s="411"/>
      <c r="X61" s="411">
        <f>X25</f>
        <v>17142.857142857141</v>
      </c>
      <c r="Y61" s="411"/>
      <c r="Z61" s="411">
        <f>Z25</f>
        <v>16901.408450704224</v>
      </c>
      <c r="AA61" s="411"/>
    </row>
    <row r="62" spans="2:27">
      <c r="B62" s="120"/>
      <c r="C62" s="128" t="s">
        <v>111</v>
      </c>
      <c r="D62" s="424">
        <f>D25</f>
        <v>20000</v>
      </c>
      <c r="E62" s="424"/>
      <c r="F62" s="411">
        <f>F25</f>
        <v>19672.131147540982</v>
      </c>
      <c r="G62" s="411"/>
      <c r="H62" s="411">
        <f>H25</f>
        <v>19354.83870967742</v>
      </c>
      <c r="I62" s="447"/>
      <c r="J62" s="411">
        <f>J25</f>
        <v>19047.619047619046</v>
      </c>
      <c r="K62" s="411"/>
      <c r="L62" s="411">
        <f>L25</f>
        <v>18750</v>
      </c>
      <c r="M62" s="411"/>
      <c r="N62" s="411">
        <f>N25</f>
        <v>18461.538461538461</v>
      </c>
      <c r="O62" s="411"/>
      <c r="P62" s="411">
        <f>P25</f>
        <v>18181.81818181818</v>
      </c>
      <c r="Q62" s="411"/>
      <c r="R62" s="411">
        <f>R25</f>
        <v>17910.447761194031</v>
      </c>
      <c r="S62" s="411"/>
      <c r="T62" s="411">
        <f>T25</f>
        <v>17647.058823529413</v>
      </c>
      <c r="U62" s="411"/>
      <c r="V62" s="411">
        <f>V25</f>
        <v>17391.304347826088</v>
      </c>
      <c r="W62" s="411"/>
      <c r="X62" s="411">
        <f>X25</f>
        <v>17142.857142857141</v>
      </c>
      <c r="Y62" s="411"/>
      <c r="Z62" s="411">
        <f>Z25</f>
        <v>16901.408450704224</v>
      </c>
      <c r="AA62" s="411"/>
    </row>
    <row r="63" spans="2:27">
      <c r="B63" s="120"/>
      <c r="C63" s="128" t="s">
        <v>112</v>
      </c>
      <c r="D63" s="424">
        <f>D25</f>
        <v>20000</v>
      </c>
      <c r="E63" s="424"/>
      <c r="F63" s="411">
        <f>F25</f>
        <v>19672.131147540982</v>
      </c>
      <c r="G63" s="411"/>
      <c r="H63" s="411">
        <f>H25</f>
        <v>19354.83870967742</v>
      </c>
      <c r="I63" s="447"/>
      <c r="J63" s="411">
        <f>J25</f>
        <v>19047.619047619046</v>
      </c>
      <c r="K63" s="411"/>
      <c r="L63" s="411">
        <f>L25</f>
        <v>18750</v>
      </c>
      <c r="M63" s="411"/>
      <c r="N63" s="411">
        <f>N25</f>
        <v>18461.538461538461</v>
      </c>
      <c r="O63" s="411"/>
      <c r="P63" s="411">
        <f>P25</f>
        <v>18181.81818181818</v>
      </c>
      <c r="Q63" s="411"/>
      <c r="R63" s="411">
        <f>R25</f>
        <v>17910.447761194031</v>
      </c>
      <c r="S63" s="411"/>
      <c r="T63" s="411">
        <f>T25</f>
        <v>17647.058823529413</v>
      </c>
      <c r="U63" s="411"/>
      <c r="V63" s="411">
        <f>V25</f>
        <v>17391.304347826088</v>
      </c>
      <c r="W63" s="411"/>
      <c r="X63" s="411">
        <f>X25</f>
        <v>17142.857142857141</v>
      </c>
      <c r="Y63" s="411"/>
      <c r="Z63" s="411">
        <f>Z25</f>
        <v>16901.408450704224</v>
      </c>
      <c r="AA63" s="411"/>
    </row>
    <row r="64" spans="2:27">
      <c r="B64" s="120"/>
      <c r="C64" s="129" t="s">
        <v>113</v>
      </c>
      <c r="D64" s="421">
        <f>D25</f>
        <v>20000</v>
      </c>
      <c r="E64" s="421"/>
      <c r="F64" s="412">
        <f>F25</f>
        <v>19672.131147540982</v>
      </c>
      <c r="G64" s="412"/>
      <c r="H64" s="412">
        <f>H25</f>
        <v>19354.83870967742</v>
      </c>
      <c r="I64" s="448"/>
      <c r="J64" s="412">
        <f>J25</f>
        <v>19047.619047619046</v>
      </c>
      <c r="K64" s="412"/>
      <c r="L64" s="412">
        <f>L25</f>
        <v>18750</v>
      </c>
      <c r="M64" s="412"/>
      <c r="N64" s="412">
        <f>N25</f>
        <v>18461.538461538461</v>
      </c>
      <c r="O64" s="412"/>
      <c r="P64" s="412">
        <f>P25</f>
        <v>18181.81818181818</v>
      </c>
      <c r="Q64" s="412"/>
      <c r="R64" s="412">
        <f>R25</f>
        <v>17910.447761194031</v>
      </c>
      <c r="S64" s="412"/>
      <c r="T64" s="412">
        <f>T25</f>
        <v>17647.058823529413</v>
      </c>
      <c r="U64" s="412"/>
      <c r="V64" s="412">
        <f>V25</f>
        <v>17391.304347826088</v>
      </c>
      <c r="W64" s="412"/>
      <c r="X64" s="412">
        <f>X25</f>
        <v>17142.857142857141</v>
      </c>
      <c r="Y64" s="412"/>
      <c r="Z64" s="412">
        <f>Z25</f>
        <v>16901.408450704224</v>
      </c>
      <c r="AA64" s="412"/>
    </row>
    <row r="65" spans="2:27">
      <c r="B65" s="120"/>
      <c r="C65" s="135" t="s">
        <v>1</v>
      </c>
      <c r="D65" s="409">
        <f>D53+D54+D55+D56+D57+D58+D59+D60+D61+D62+D63+D64</f>
        <v>240000</v>
      </c>
      <c r="E65" s="410"/>
      <c r="F65" s="409">
        <f>F53+F54+F55+F56+F57+F58+F59+F60+F61+F62+F63+F64</f>
        <v>236065.57377049184</v>
      </c>
      <c r="G65" s="410"/>
      <c r="H65" s="409">
        <f>H53+H54+H55+H56+H57+H58+H59+H60+H61+H62+H63+H64</f>
        <v>232258.06451612906</v>
      </c>
      <c r="I65" s="410"/>
      <c r="J65" s="409">
        <f>J53+J54+J55+J56+J57+J58+J59+J60+J61+J62+J63+J64</f>
        <v>228571.42857142861</v>
      </c>
      <c r="K65" s="410"/>
      <c r="L65" s="409">
        <f>L53+L54+L55+L56+L57+L58+L59+L60+L61+L62+L63+L64</f>
        <v>225000</v>
      </c>
      <c r="M65" s="410"/>
      <c r="N65" s="409">
        <f>N53+N54+N55+N56+N57+N58+N59+N60+N61+N62+N63+N64</f>
        <v>221538.46153846159</v>
      </c>
      <c r="O65" s="410"/>
      <c r="P65" s="409">
        <f>P53+P54+P55+P56+P57+P58+P59+P60+P61+P62+P63+P64</f>
        <v>218181.81818181815</v>
      </c>
      <c r="Q65" s="410"/>
      <c r="R65" s="409">
        <f>R53+R54+R55+R56+R57+R58+R59+R60+R61+R62+R63+R64</f>
        <v>214925.37313432831</v>
      </c>
      <c r="S65" s="410"/>
      <c r="T65" s="409">
        <f>T53+T54+T55+T56+T57+T58+T59+T60+T61+T62+T63+T64</f>
        <v>211764.70588235289</v>
      </c>
      <c r="U65" s="410"/>
      <c r="V65" s="409">
        <f>V53+V54+V55+V56+V57+V58+V59+V60+V61+V62+V63+V64</f>
        <v>208695.652173913</v>
      </c>
      <c r="W65" s="410"/>
      <c r="X65" s="409">
        <f>X53+X54+X55+X56+X57+X58+X59+X60+X61+X62+X63+X64</f>
        <v>205714.28571428565</v>
      </c>
      <c r="Y65" s="410"/>
      <c r="Z65" s="409">
        <f>Z53+Z54+Z55+Z56+Z57+Z58+Z59+Z60+Z61+Z62+Z63+Z64</f>
        <v>202816.90140845065</v>
      </c>
      <c r="AA65" s="410"/>
    </row>
    <row r="66" spans="2:27">
      <c r="B66" s="120"/>
      <c r="C66" s="137" t="s">
        <v>128</v>
      </c>
      <c r="D66" s="409">
        <f>ROUNDDOWN(D65/2,-3)</f>
        <v>120000</v>
      </c>
      <c r="E66" s="410"/>
      <c r="F66" s="409">
        <f>ROUNDDOWN(F65/2,-3)</f>
        <v>118000</v>
      </c>
      <c r="G66" s="410"/>
      <c r="H66" s="409">
        <f>ROUNDDOWN(H65/2,-3)</f>
        <v>116000</v>
      </c>
      <c r="I66" s="410"/>
      <c r="J66" s="409">
        <f>ROUNDDOWN(J65/2,-3)</f>
        <v>114000</v>
      </c>
      <c r="K66" s="410"/>
      <c r="L66" s="409">
        <f>ROUNDDOWN(L65/2,-3)</f>
        <v>112000</v>
      </c>
      <c r="M66" s="410"/>
      <c r="N66" s="409">
        <f>ROUNDDOWN(N65/2,-3)</f>
        <v>110000</v>
      </c>
      <c r="O66" s="410"/>
      <c r="P66" s="409">
        <f>ROUNDDOWN(P65/2,-3)</f>
        <v>109000</v>
      </c>
      <c r="Q66" s="410"/>
      <c r="R66" s="409">
        <f>ROUNDDOWN(R65/2,-3)</f>
        <v>107000</v>
      </c>
      <c r="S66" s="410"/>
      <c r="T66" s="409">
        <f>ROUNDDOWN(T65/2,-3)</f>
        <v>105000</v>
      </c>
      <c r="U66" s="410"/>
      <c r="V66" s="409">
        <f>ROUNDDOWN(V65/2,-3)</f>
        <v>104000</v>
      </c>
      <c r="W66" s="410"/>
      <c r="X66" s="409">
        <f>ROUNDDOWN(X65/2,-3)</f>
        <v>102000</v>
      </c>
      <c r="Y66" s="410"/>
      <c r="Z66" s="409">
        <f>ROUNDDOWN(Z65/2,-3)</f>
        <v>101000</v>
      </c>
      <c r="AA66" s="410"/>
    </row>
    <row r="67" spans="2:27">
      <c r="B67" s="118" t="s">
        <v>99</v>
      </c>
      <c r="C67" s="127" t="s">
        <v>102</v>
      </c>
      <c r="D67" s="426">
        <f>D25</f>
        <v>20000</v>
      </c>
      <c r="E67" s="426"/>
      <c r="F67" s="413">
        <f>F25</f>
        <v>19672.131147540982</v>
      </c>
      <c r="G67" s="413"/>
      <c r="H67" s="413">
        <f>H25</f>
        <v>19354.83870967742</v>
      </c>
      <c r="I67" s="446"/>
      <c r="J67" s="413">
        <f>J25</f>
        <v>19047.619047619046</v>
      </c>
      <c r="K67" s="413"/>
      <c r="L67" s="413">
        <f>L25</f>
        <v>18750</v>
      </c>
      <c r="M67" s="413"/>
      <c r="N67" s="413">
        <f>N25</f>
        <v>18461.538461538461</v>
      </c>
      <c r="O67" s="413"/>
      <c r="P67" s="413">
        <f>P25</f>
        <v>18181.81818181818</v>
      </c>
      <c r="Q67" s="413"/>
      <c r="R67" s="413">
        <f>R25</f>
        <v>17910.447761194031</v>
      </c>
      <c r="S67" s="413"/>
      <c r="T67" s="413">
        <f>T25</f>
        <v>17647.058823529413</v>
      </c>
      <c r="U67" s="413"/>
      <c r="V67" s="413">
        <f>V25</f>
        <v>17391.304347826088</v>
      </c>
      <c r="W67" s="413"/>
      <c r="X67" s="413">
        <f>X25</f>
        <v>17142.857142857141</v>
      </c>
      <c r="Y67" s="413"/>
      <c r="Z67" s="413">
        <f>Z25</f>
        <v>16901.408450704224</v>
      </c>
      <c r="AA67" s="413"/>
    </row>
    <row r="68" spans="2:27">
      <c r="B68" s="119">
        <f>B12+4</f>
        <v>2029</v>
      </c>
      <c r="C68" s="128" t="s">
        <v>103</v>
      </c>
      <c r="D68" s="424">
        <f>D25</f>
        <v>20000</v>
      </c>
      <c r="E68" s="424"/>
      <c r="F68" s="411">
        <f>F25</f>
        <v>19672.131147540982</v>
      </c>
      <c r="G68" s="411"/>
      <c r="H68" s="411">
        <f>H25</f>
        <v>19354.83870967742</v>
      </c>
      <c r="I68" s="447"/>
      <c r="J68" s="411">
        <f>J25</f>
        <v>19047.619047619046</v>
      </c>
      <c r="K68" s="411"/>
      <c r="L68" s="411">
        <f>L25</f>
        <v>18750</v>
      </c>
      <c r="M68" s="411"/>
      <c r="N68" s="411">
        <f>N25</f>
        <v>18461.538461538461</v>
      </c>
      <c r="O68" s="411"/>
      <c r="P68" s="411">
        <f>P25</f>
        <v>18181.81818181818</v>
      </c>
      <c r="Q68" s="411"/>
      <c r="R68" s="411">
        <f>R25</f>
        <v>17910.447761194031</v>
      </c>
      <c r="S68" s="411"/>
      <c r="T68" s="411">
        <f>T25</f>
        <v>17647.058823529413</v>
      </c>
      <c r="U68" s="411"/>
      <c r="V68" s="411">
        <f>V25</f>
        <v>17391.304347826088</v>
      </c>
      <c r="W68" s="411"/>
      <c r="X68" s="411">
        <f>X25</f>
        <v>17142.857142857141</v>
      </c>
      <c r="Y68" s="411"/>
      <c r="Z68" s="411">
        <f>Z25</f>
        <v>16901.408450704224</v>
      </c>
      <c r="AA68" s="411"/>
    </row>
    <row r="69" spans="2:27">
      <c r="B69" s="126"/>
      <c r="C69" s="128" t="s">
        <v>104</v>
      </c>
      <c r="D69" s="424">
        <f>D25</f>
        <v>20000</v>
      </c>
      <c r="E69" s="424"/>
      <c r="F69" s="411">
        <f>F25</f>
        <v>19672.131147540982</v>
      </c>
      <c r="G69" s="411"/>
      <c r="H69" s="411">
        <f>H25</f>
        <v>19354.83870967742</v>
      </c>
      <c r="I69" s="447"/>
      <c r="J69" s="411">
        <f>J25</f>
        <v>19047.619047619046</v>
      </c>
      <c r="K69" s="411"/>
      <c r="L69" s="411">
        <f>L25</f>
        <v>18750</v>
      </c>
      <c r="M69" s="411"/>
      <c r="N69" s="411">
        <f>N25</f>
        <v>18461.538461538461</v>
      </c>
      <c r="O69" s="411"/>
      <c r="P69" s="411">
        <f>P25</f>
        <v>18181.81818181818</v>
      </c>
      <c r="Q69" s="411"/>
      <c r="R69" s="411">
        <f>R25</f>
        <v>17910.447761194031</v>
      </c>
      <c r="S69" s="411"/>
      <c r="T69" s="411">
        <f>T25</f>
        <v>17647.058823529413</v>
      </c>
      <c r="U69" s="411"/>
      <c r="V69" s="411">
        <f>V25</f>
        <v>17391.304347826088</v>
      </c>
      <c r="W69" s="411"/>
      <c r="X69" s="411">
        <f>X25</f>
        <v>17142.857142857141</v>
      </c>
      <c r="Y69" s="411"/>
      <c r="Z69" s="411">
        <f>Z25</f>
        <v>16901.408450704224</v>
      </c>
      <c r="AA69" s="411"/>
    </row>
    <row r="70" spans="2:27">
      <c r="B70" s="120"/>
      <c r="C70" s="128" t="s">
        <v>105</v>
      </c>
      <c r="D70" s="424">
        <f>D25</f>
        <v>20000</v>
      </c>
      <c r="E70" s="424"/>
      <c r="F70" s="411">
        <f>F25</f>
        <v>19672.131147540982</v>
      </c>
      <c r="G70" s="411"/>
      <c r="H70" s="411">
        <f>H25</f>
        <v>19354.83870967742</v>
      </c>
      <c r="I70" s="447"/>
      <c r="J70" s="411">
        <f>J25</f>
        <v>19047.619047619046</v>
      </c>
      <c r="K70" s="411"/>
      <c r="L70" s="411">
        <f>L25</f>
        <v>18750</v>
      </c>
      <c r="M70" s="411"/>
      <c r="N70" s="411">
        <f>N25</f>
        <v>18461.538461538461</v>
      </c>
      <c r="O70" s="411"/>
      <c r="P70" s="411">
        <f>P25</f>
        <v>18181.81818181818</v>
      </c>
      <c r="Q70" s="411"/>
      <c r="R70" s="411">
        <f>R25</f>
        <v>17910.447761194031</v>
      </c>
      <c r="S70" s="411"/>
      <c r="T70" s="411">
        <f>T25</f>
        <v>17647.058823529413</v>
      </c>
      <c r="U70" s="411"/>
      <c r="V70" s="411">
        <f>V25</f>
        <v>17391.304347826088</v>
      </c>
      <c r="W70" s="411"/>
      <c r="X70" s="411">
        <f>X25</f>
        <v>17142.857142857141</v>
      </c>
      <c r="Y70" s="411"/>
      <c r="Z70" s="411">
        <f>Z25</f>
        <v>16901.408450704224</v>
      </c>
      <c r="AA70" s="411"/>
    </row>
    <row r="71" spans="2:27">
      <c r="B71" s="120"/>
      <c r="C71" s="128" t="s">
        <v>106</v>
      </c>
      <c r="D71" s="424">
        <f>D25</f>
        <v>20000</v>
      </c>
      <c r="E71" s="424"/>
      <c r="F71" s="411">
        <f>F25</f>
        <v>19672.131147540982</v>
      </c>
      <c r="G71" s="411"/>
      <c r="H71" s="411">
        <f>H25</f>
        <v>19354.83870967742</v>
      </c>
      <c r="I71" s="447"/>
      <c r="J71" s="411">
        <f>J25</f>
        <v>19047.619047619046</v>
      </c>
      <c r="K71" s="411"/>
      <c r="L71" s="411">
        <f>L25</f>
        <v>18750</v>
      </c>
      <c r="M71" s="411"/>
      <c r="N71" s="411">
        <f>N25</f>
        <v>18461.538461538461</v>
      </c>
      <c r="O71" s="411"/>
      <c r="P71" s="411">
        <f>P25</f>
        <v>18181.81818181818</v>
      </c>
      <c r="Q71" s="411"/>
      <c r="R71" s="411">
        <f>R25</f>
        <v>17910.447761194031</v>
      </c>
      <c r="S71" s="411"/>
      <c r="T71" s="411">
        <f>T25</f>
        <v>17647.058823529413</v>
      </c>
      <c r="U71" s="411"/>
      <c r="V71" s="411">
        <f>V25</f>
        <v>17391.304347826088</v>
      </c>
      <c r="W71" s="411"/>
      <c r="X71" s="411">
        <f>X25</f>
        <v>17142.857142857141</v>
      </c>
      <c r="Y71" s="411"/>
      <c r="Z71" s="411">
        <f>Z25</f>
        <v>16901.408450704224</v>
      </c>
      <c r="AA71" s="411"/>
    </row>
    <row r="72" spans="2:27">
      <c r="B72" s="120"/>
      <c r="C72" s="128" t="s">
        <v>107</v>
      </c>
      <c r="D72" s="424">
        <f>D25</f>
        <v>20000</v>
      </c>
      <c r="E72" s="424"/>
      <c r="F72" s="411">
        <f>F25</f>
        <v>19672.131147540982</v>
      </c>
      <c r="G72" s="411"/>
      <c r="H72" s="411">
        <f>H25</f>
        <v>19354.83870967742</v>
      </c>
      <c r="I72" s="447"/>
      <c r="J72" s="411">
        <f>J25</f>
        <v>19047.619047619046</v>
      </c>
      <c r="K72" s="411"/>
      <c r="L72" s="411">
        <f>L25</f>
        <v>18750</v>
      </c>
      <c r="M72" s="411"/>
      <c r="N72" s="411">
        <f>N25</f>
        <v>18461.538461538461</v>
      </c>
      <c r="O72" s="411"/>
      <c r="P72" s="411">
        <f>P25</f>
        <v>18181.81818181818</v>
      </c>
      <c r="Q72" s="411"/>
      <c r="R72" s="411">
        <f>R25</f>
        <v>17910.447761194031</v>
      </c>
      <c r="S72" s="411"/>
      <c r="T72" s="411">
        <f>T25</f>
        <v>17647.058823529413</v>
      </c>
      <c r="U72" s="411"/>
      <c r="V72" s="411">
        <f>V25</f>
        <v>17391.304347826088</v>
      </c>
      <c r="W72" s="411"/>
      <c r="X72" s="411">
        <f>X25</f>
        <v>17142.857142857141</v>
      </c>
      <c r="Y72" s="411"/>
      <c r="Z72" s="411">
        <f>Z25</f>
        <v>16901.408450704224</v>
      </c>
      <c r="AA72" s="411"/>
    </row>
    <row r="73" spans="2:27">
      <c r="B73" s="120"/>
      <c r="C73" s="128" t="s">
        <v>108</v>
      </c>
      <c r="D73" s="424">
        <f>D25</f>
        <v>20000</v>
      </c>
      <c r="E73" s="424"/>
      <c r="F73" s="411">
        <f>F25</f>
        <v>19672.131147540982</v>
      </c>
      <c r="G73" s="411"/>
      <c r="H73" s="411">
        <f>H25</f>
        <v>19354.83870967742</v>
      </c>
      <c r="I73" s="447"/>
      <c r="J73" s="411">
        <f>J25</f>
        <v>19047.619047619046</v>
      </c>
      <c r="K73" s="411"/>
      <c r="L73" s="411">
        <f>L25</f>
        <v>18750</v>
      </c>
      <c r="M73" s="411"/>
      <c r="N73" s="411">
        <f>N25</f>
        <v>18461.538461538461</v>
      </c>
      <c r="O73" s="411"/>
      <c r="P73" s="411">
        <f>P25</f>
        <v>18181.81818181818</v>
      </c>
      <c r="Q73" s="411"/>
      <c r="R73" s="411">
        <f>R25</f>
        <v>17910.447761194031</v>
      </c>
      <c r="S73" s="411"/>
      <c r="T73" s="411">
        <f>T25</f>
        <v>17647.058823529413</v>
      </c>
      <c r="U73" s="411"/>
      <c r="V73" s="411">
        <f>V25</f>
        <v>17391.304347826088</v>
      </c>
      <c r="W73" s="411"/>
      <c r="X73" s="411">
        <f>X25</f>
        <v>17142.857142857141</v>
      </c>
      <c r="Y73" s="411"/>
      <c r="Z73" s="411">
        <f>Z25</f>
        <v>16901.408450704224</v>
      </c>
      <c r="AA73" s="411"/>
    </row>
    <row r="74" spans="2:27">
      <c r="B74" s="120"/>
      <c r="C74" s="128" t="s">
        <v>109</v>
      </c>
      <c r="D74" s="424">
        <f>D25</f>
        <v>20000</v>
      </c>
      <c r="E74" s="424"/>
      <c r="F74" s="411">
        <f>F25</f>
        <v>19672.131147540982</v>
      </c>
      <c r="G74" s="411"/>
      <c r="H74" s="411">
        <f>H25</f>
        <v>19354.83870967742</v>
      </c>
      <c r="I74" s="447"/>
      <c r="J74" s="411">
        <f>J25</f>
        <v>19047.619047619046</v>
      </c>
      <c r="K74" s="411"/>
      <c r="L74" s="411">
        <f>L25</f>
        <v>18750</v>
      </c>
      <c r="M74" s="411"/>
      <c r="N74" s="411">
        <f>N25</f>
        <v>18461.538461538461</v>
      </c>
      <c r="O74" s="411"/>
      <c r="P74" s="411">
        <f>P25</f>
        <v>18181.81818181818</v>
      </c>
      <c r="Q74" s="411"/>
      <c r="R74" s="411">
        <f>R25</f>
        <v>17910.447761194031</v>
      </c>
      <c r="S74" s="411"/>
      <c r="T74" s="411">
        <f>T25</f>
        <v>17647.058823529413</v>
      </c>
      <c r="U74" s="411"/>
      <c r="V74" s="411">
        <f>V25</f>
        <v>17391.304347826088</v>
      </c>
      <c r="W74" s="411"/>
      <c r="X74" s="411">
        <f>X25</f>
        <v>17142.857142857141</v>
      </c>
      <c r="Y74" s="411"/>
      <c r="Z74" s="411">
        <f>Z25</f>
        <v>16901.408450704224</v>
      </c>
      <c r="AA74" s="411"/>
    </row>
    <row r="75" spans="2:27">
      <c r="B75" s="120"/>
      <c r="C75" s="128" t="s">
        <v>110</v>
      </c>
      <c r="D75" s="424">
        <f>D25</f>
        <v>20000</v>
      </c>
      <c r="E75" s="424"/>
      <c r="F75" s="411">
        <f>F25</f>
        <v>19672.131147540982</v>
      </c>
      <c r="G75" s="411"/>
      <c r="H75" s="411">
        <f>H25</f>
        <v>19354.83870967742</v>
      </c>
      <c r="I75" s="447"/>
      <c r="J75" s="411">
        <f>J25</f>
        <v>19047.619047619046</v>
      </c>
      <c r="K75" s="411"/>
      <c r="L75" s="411">
        <f>L25</f>
        <v>18750</v>
      </c>
      <c r="M75" s="411"/>
      <c r="N75" s="411">
        <f>N25</f>
        <v>18461.538461538461</v>
      </c>
      <c r="O75" s="411"/>
      <c r="P75" s="411">
        <f>P25</f>
        <v>18181.81818181818</v>
      </c>
      <c r="Q75" s="411"/>
      <c r="R75" s="411">
        <f>R25</f>
        <v>17910.447761194031</v>
      </c>
      <c r="S75" s="411"/>
      <c r="T75" s="411">
        <f>T25</f>
        <v>17647.058823529413</v>
      </c>
      <c r="U75" s="411"/>
      <c r="V75" s="411">
        <f>V25</f>
        <v>17391.304347826088</v>
      </c>
      <c r="W75" s="411"/>
      <c r="X75" s="411">
        <f>X25</f>
        <v>17142.857142857141</v>
      </c>
      <c r="Y75" s="411"/>
      <c r="Z75" s="411">
        <f>Z25</f>
        <v>16901.408450704224</v>
      </c>
      <c r="AA75" s="411"/>
    </row>
    <row r="76" spans="2:27">
      <c r="B76" s="120"/>
      <c r="C76" s="128" t="s">
        <v>111</v>
      </c>
      <c r="D76" s="424">
        <f>D25</f>
        <v>20000</v>
      </c>
      <c r="E76" s="424"/>
      <c r="F76" s="411">
        <f>F25</f>
        <v>19672.131147540982</v>
      </c>
      <c r="G76" s="411"/>
      <c r="H76" s="411">
        <f>H25</f>
        <v>19354.83870967742</v>
      </c>
      <c r="I76" s="447"/>
      <c r="J76" s="411">
        <f>J25</f>
        <v>19047.619047619046</v>
      </c>
      <c r="K76" s="411"/>
      <c r="L76" s="411">
        <f>L25</f>
        <v>18750</v>
      </c>
      <c r="M76" s="411"/>
      <c r="N76" s="411">
        <f>N25</f>
        <v>18461.538461538461</v>
      </c>
      <c r="O76" s="411"/>
      <c r="P76" s="411">
        <f>P25</f>
        <v>18181.81818181818</v>
      </c>
      <c r="Q76" s="411"/>
      <c r="R76" s="411">
        <f>R25</f>
        <v>17910.447761194031</v>
      </c>
      <c r="S76" s="411"/>
      <c r="T76" s="411">
        <f>T25</f>
        <v>17647.058823529413</v>
      </c>
      <c r="U76" s="411"/>
      <c r="V76" s="411">
        <f>V25</f>
        <v>17391.304347826088</v>
      </c>
      <c r="W76" s="411"/>
      <c r="X76" s="411">
        <f>X25</f>
        <v>17142.857142857141</v>
      </c>
      <c r="Y76" s="411"/>
      <c r="Z76" s="411">
        <f>Z25</f>
        <v>16901.408450704224</v>
      </c>
      <c r="AA76" s="411"/>
    </row>
    <row r="77" spans="2:27">
      <c r="B77" s="120"/>
      <c r="C77" s="128" t="s">
        <v>112</v>
      </c>
      <c r="D77" s="424">
        <f>D25</f>
        <v>20000</v>
      </c>
      <c r="E77" s="424"/>
      <c r="F77" s="411">
        <f>F25</f>
        <v>19672.131147540982</v>
      </c>
      <c r="G77" s="411"/>
      <c r="H77" s="411">
        <f>H25</f>
        <v>19354.83870967742</v>
      </c>
      <c r="I77" s="447"/>
      <c r="J77" s="411">
        <f>J25</f>
        <v>19047.619047619046</v>
      </c>
      <c r="K77" s="411"/>
      <c r="L77" s="411">
        <f>L25</f>
        <v>18750</v>
      </c>
      <c r="M77" s="411"/>
      <c r="N77" s="411">
        <f>N25</f>
        <v>18461.538461538461</v>
      </c>
      <c r="O77" s="411"/>
      <c r="P77" s="411">
        <f>P25</f>
        <v>18181.81818181818</v>
      </c>
      <c r="Q77" s="411"/>
      <c r="R77" s="411">
        <f>R25</f>
        <v>17910.447761194031</v>
      </c>
      <c r="S77" s="411"/>
      <c r="T77" s="411">
        <f>T25</f>
        <v>17647.058823529413</v>
      </c>
      <c r="U77" s="411"/>
      <c r="V77" s="411">
        <f>V25</f>
        <v>17391.304347826088</v>
      </c>
      <c r="W77" s="411"/>
      <c r="X77" s="411">
        <f>X25</f>
        <v>17142.857142857141</v>
      </c>
      <c r="Y77" s="411"/>
      <c r="Z77" s="411">
        <f>Z25</f>
        <v>16901.408450704224</v>
      </c>
      <c r="AA77" s="411"/>
    </row>
    <row r="78" spans="2:27">
      <c r="B78" s="120"/>
      <c r="C78" s="129" t="s">
        <v>113</v>
      </c>
      <c r="D78" s="421">
        <f>D25</f>
        <v>20000</v>
      </c>
      <c r="E78" s="421"/>
      <c r="F78" s="412">
        <f>F25</f>
        <v>19672.131147540982</v>
      </c>
      <c r="G78" s="412"/>
      <c r="H78" s="412">
        <f>H25</f>
        <v>19354.83870967742</v>
      </c>
      <c r="I78" s="448"/>
      <c r="J78" s="412">
        <f>J25</f>
        <v>19047.619047619046</v>
      </c>
      <c r="K78" s="412"/>
      <c r="L78" s="412">
        <f>L25</f>
        <v>18750</v>
      </c>
      <c r="M78" s="412"/>
      <c r="N78" s="412">
        <f>N25</f>
        <v>18461.538461538461</v>
      </c>
      <c r="O78" s="412"/>
      <c r="P78" s="412">
        <f>P25</f>
        <v>18181.81818181818</v>
      </c>
      <c r="Q78" s="412"/>
      <c r="R78" s="412">
        <f>R25</f>
        <v>17910.447761194031</v>
      </c>
      <c r="S78" s="412"/>
      <c r="T78" s="412">
        <f>T25</f>
        <v>17647.058823529413</v>
      </c>
      <c r="U78" s="412"/>
      <c r="V78" s="412">
        <f>V25</f>
        <v>17391.304347826088</v>
      </c>
      <c r="W78" s="412"/>
      <c r="X78" s="412">
        <f>X25</f>
        <v>17142.857142857141</v>
      </c>
      <c r="Y78" s="412"/>
      <c r="Z78" s="412">
        <f>Z25</f>
        <v>16901.408450704224</v>
      </c>
      <c r="AA78" s="412"/>
    </row>
    <row r="79" spans="2:27">
      <c r="B79" s="120"/>
      <c r="C79" s="135" t="s">
        <v>1</v>
      </c>
      <c r="D79" s="409">
        <f>D67+D68+D69+D70+D71+D72+D73+D74+D75+D76+D77+D78</f>
        <v>240000</v>
      </c>
      <c r="E79" s="410"/>
      <c r="F79" s="409">
        <f>F67+F68+F69+F70+F71+F72+F73+F74+F75+F76+F77+F78</f>
        <v>236065.57377049184</v>
      </c>
      <c r="G79" s="410"/>
      <c r="H79" s="409">
        <f>H67+H68+H69+H70+H71+H72+H73+H74+H75+H76+H77+H78</f>
        <v>232258.06451612906</v>
      </c>
      <c r="I79" s="410"/>
      <c r="J79" s="409">
        <f>J67+J68+J69+J70+J71+J72+J73+J74+J75+J76+J77+J78</f>
        <v>228571.42857142861</v>
      </c>
      <c r="K79" s="410"/>
      <c r="L79" s="409">
        <f>L67+L68+L69+L70+L71+L72+L73+L74+L75+L76+L77+L78</f>
        <v>225000</v>
      </c>
      <c r="M79" s="410"/>
      <c r="N79" s="409">
        <f>N67+N68+N69+N70+N71+N72+N73+N74+N75+N76+N77+N78</f>
        <v>221538.46153846159</v>
      </c>
      <c r="O79" s="410"/>
      <c r="P79" s="409">
        <f>P67+P68+P69+P70+P71+P72+P73+P74+P75+P76+P77+P78</f>
        <v>218181.81818181815</v>
      </c>
      <c r="Q79" s="410"/>
      <c r="R79" s="409">
        <f>R67+R68+R69+R70+R71+R72+R73+R74+R75+R76+R77+R78</f>
        <v>214925.37313432831</v>
      </c>
      <c r="S79" s="410"/>
      <c r="T79" s="409">
        <f>T67+T68+T69+T70+T71+T72+T73+T74+T75+T76+T77+T78</f>
        <v>211764.70588235289</v>
      </c>
      <c r="U79" s="410"/>
      <c r="V79" s="409">
        <f>V67+V68+V69+V70+V71+V72+V73+V74+V75+V76+V77+V78</f>
        <v>208695.652173913</v>
      </c>
      <c r="W79" s="410"/>
      <c r="X79" s="409">
        <f>X67+X68+X69+X70+X71+X72+X73+X74+X75+X76+X77+X78</f>
        <v>205714.28571428565</v>
      </c>
      <c r="Y79" s="410"/>
      <c r="Z79" s="409">
        <f>Z67+Z68+Z69+Z70+Z71+Z72+Z73+Z74+Z75+Z76+Z77+Z78</f>
        <v>202816.90140845065</v>
      </c>
      <c r="AA79" s="410"/>
    </row>
    <row r="80" spans="2:27">
      <c r="B80" s="121"/>
      <c r="C80" s="137" t="s">
        <v>128</v>
      </c>
      <c r="D80" s="409">
        <f>ROUNDDOWN(D79/2,-3)</f>
        <v>120000</v>
      </c>
      <c r="E80" s="410"/>
      <c r="F80" s="409">
        <f>ROUNDDOWN(F79/2,-3)</f>
        <v>118000</v>
      </c>
      <c r="G80" s="410"/>
      <c r="H80" s="409">
        <f>ROUNDDOWN(H79/2,-3)</f>
        <v>116000</v>
      </c>
      <c r="I80" s="410"/>
      <c r="J80" s="409">
        <f>ROUNDDOWN(J79/2,-3)</f>
        <v>114000</v>
      </c>
      <c r="K80" s="410"/>
      <c r="L80" s="409">
        <f>ROUNDDOWN(L79/2,-3)</f>
        <v>112000</v>
      </c>
      <c r="M80" s="410"/>
      <c r="N80" s="409">
        <f>ROUNDDOWN(N79/2,-3)</f>
        <v>110000</v>
      </c>
      <c r="O80" s="410"/>
      <c r="P80" s="409">
        <f>ROUNDDOWN(P79/2,-3)</f>
        <v>109000</v>
      </c>
      <c r="Q80" s="410"/>
      <c r="R80" s="409">
        <f>ROUNDDOWN(R79/2,-3)</f>
        <v>107000</v>
      </c>
      <c r="S80" s="410"/>
      <c r="T80" s="409">
        <f>ROUNDDOWN(T79/2,-3)</f>
        <v>105000</v>
      </c>
      <c r="U80" s="410"/>
      <c r="V80" s="409">
        <f>ROUNDDOWN(V79/2,-3)</f>
        <v>104000</v>
      </c>
      <c r="W80" s="410"/>
      <c r="X80" s="409">
        <f>ROUNDDOWN(X79/2,-3)</f>
        <v>102000</v>
      </c>
      <c r="Y80" s="410"/>
      <c r="Z80" s="409">
        <f>ROUNDDOWN(Z79/2,-3)</f>
        <v>101000</v>
      </c>
      <c r="AA80" s="410"/>
    </row>
    <row r="81" spans="2:27">
      <c r="B81" s="120" t="s">
        <v>100</v>
      </c>
      <c r="C81" s="127" t="s">
        <v>102</v>
      </c>
      <c r="D81" s="473">
        <f>D25</f>
        <v>20000</v>
      </c>
      <c r="E81" s="474"/>
      <c r="F81" s="473">
        <f>F25</f>
        <v>19672.131147540982</v>
      </c>
      <c r="G81" s="474"/>
      <c r="H81" s="473">
        <f>H25</f>
        <v>19354.83870967742</v>
      </c>
      <c r="I81" s="474"/>
      <c r="J81" s="473">
        <f>J25</f>
        <v>19047.619047619046</v>
      </c>
      <c r="K81" s="474"/>
      <c r="L81" s="473">
        <f>L25</f>
        <v>18750</v>
      </c>
      <c r="M81" s="474"/>
      <c r="N81" s="473">
        <f>N25</f>
        <v>18461.538461538461</v>
      </c>
      <c r="O81" s="474"/>
      <c r="P81" s="473">
        <f>P25</f>
        <v>18181.81818181818</v>
      </c>
      <c r="Q81" s="474"/>
      <c r="R81" s="473">
        <f>R25</f>
        <v>17910.447761194031</v>
      </c>
      <c r="S81" s="474"/>
      <c r="T81" s="473">
        <f>T25</f>
        <v>17647.058823529413</v>
      </c>
      <c r="U81" s="474"/>
      <c r="V81" s="473">
        <f>V25</f>
        <v>17391.304347826088</v>
      </c>
      <c r="W81" s="474"/>
      <c r="X81" s="473">
        <f>X25</f>
        <v>17142.857142857141</v>
      </c>
      <c r="Y81" s="474"/>
      <c r="Z81" s="473">
        <f>Z25</f>
        <v>16901.408450704224</v>
      </c>
      <c r="AA81" s="474"/>
    </row>
    <row r="82" spans="2:27">
      <c r="B82" s="119">
        <f>B12+5</f>
        <v>2030</v>
      </c>
      <c r="C82" s="128" t="s">
        <v>103</v>
      </c>
      <c r="D82" s="469">
        <f>D25</f>
        <v>20000</v>
      </c>
      <c r="E82" s="470"/>
      <c r="F82" s="469">
        <f>F25</f>
        <v>19672.131147540982</v>
      </c>
      <c r="G82" s="470"/>
      <c r="H82" s="469">
        <f>H25</f>
        <v>19354.83870967742</v>
      </c>
      <c r="I82" s="470"/>
      <c r="J82" s="469">
        <f>J25</f>
        <v>19047.619047619046</v>
      </c>
      <c r="K82" s="470"/>
      <c r="L82" s="469">
        <f>L25</f>
        <v>18750</v>
      </c>
      <c r="M82" s="470"/>
      <c r="N82" s="469">
        <f>N25</f>
        <v>18461.538461538461</v>
      </c>
      <c r="O82" s="470"/>
      <c r="P82" s="469">
        <f>P25</f>
        <v>18181.81818181818</v>
      </c>
      <c r="Q82" s="470"/>
      <c r="R82" s="469">
        <f>R25</f>
        <v>17910.447761194031</v>
      </c>
      <c r="S82" s="470"/>
      <c r="T82" s="469">
        <f>T25</f>
        <v>17647.058823529413</v>
      </c>
      <c r="U82" s="470"/>
      <c r="V82" s="469">
        <f>V25</f>
        <v>17391.304347826088</v>
      </c>
      <c r="W82" s="470"/>
      <c r="X82" s="469">
        <f>X25</f>
        <v>17142.857142857141</v>
      </c>
      <c r="Y82" s="470"/>
      <c r="Z82" s="469">
        <f>Z25</f>
        <v>16901.408450704224</v>
      </c>
      <c r="AA82" s="470"/>
    </row>
    <row r="83" spans="2:27">
      <c r="B83" s="120"/>
      <c r="C83" s="128" t="s">
        <v>104</v>
      </c>
      <c r="D83" s="469">
        <f>D25</f>
        <v>20000</v>
      </c>
      <c r="E83" s="470"/>
      <c r="F83" s="469">
        <f>F25</f>
        <v>19672.131147540982</v>
      </c>
      <c r="G83" s="470"/>
      <c r="H83" s="469">
        <f>H25</f>
        <v>19354.83870967742</v>
      </c>
      <c r="I83" s="470"/>
      <c r="J83" s="469">
        <f>J25</f>
        <v>19047.619047619046</v>
      </c>
      <c r="K83" s="470"/>
      <c r="L83" s="469">
        <f>L25</f>
        <v>18750</v>
      </c>
      <c r="M83" s="470"/>
      <c r="N83" s="469">
        <f>N25</f>
        <v>18461.538461538461</v>
      </c>
      <c r="O83" s="470"/>
      <c r="P83" s="469">
        <f>P25</f>
        <v>18181.81818181818</v>
      </c>
      <c r="Q83" s="470"/>
      <c r="R83" s="469">
        <f>R25</f>
        <v>17910.447761194031</v>
      </c>
      <c r="S83" s="470"/>
      <c r="T83" s="469">
        <f>T25</f>
        <v>17647.058823529413</v>
      </c>
      <c r="U83" s="470"/>
      <c r="V83" s="469">
        <f>V25</f>
        <v>17391.304347826088</v>
      </c>
      <c r="W83" s="470"/>
      <c r="X83" s="469">
        <f>X25</f>
        <v>17142.857142857141</v>
      </c>
      <c r="Y83" s="470"/>
      <c r="Z83" s="469">
        <f>Z25</f>
        <v>16901.408450704224</v>
      </c>
      <c r="AA83" s="470"/>
    </row>
    <row r="84" spans="2:27">
      <c r="B84" s="120"/>
      <c r="C84" s="128" t="s">
        <v>105</v>
      </c>
      <c r="D84" s="469">
        <f>D25</f>
        <v>20000</v>
      </c>
      <c r="E84" s="470"/>
      <c r="F84" s="469">
        <f>F25</f>
        <v>19672.131147540982</v>
      </c>
      <c r="G84" s="470"/>
      <c r="H84" s="469">
        <f>H25</f>
        <v>19354.83870967742</v>
      </c>
      <c r="I84" s="470"/>
      <c r="J84" s="469">
        <f>J25</f>
        <v>19047.619047619046</v>
      </c>
      <c r="K84" s="470"/>
      <c r="L84" s="469">
        <f>L25</f>
        <v>18750</v>
      </c>
      <c r="M84" s="470"/>
      <c r="N84" s="469">
        <f>N25</f>
        <v>18461.538461538461</v>
      </c>
      <c r="O84" s="470"/>
      <c r="P84" s="469">
        <f>P25</f>
        <v>18181.81818181818</v>
      </c>
      <c r="Q84" s="470"/>
      <c r="R84" s="469">
        <f>R25</f>
        <v>17910.447761194031</v>
      </c>
      <c r="S84" s="470"/>
      <c r="T84" s="469">
        <f>T25</f>
        <v>17647.058823529413</v>
      </c>
      <c r="U84" s="470"/>
      <c r="V84" s="469">
        <f>V25</f>
        <v>17391.304347826088</v>
      </c>
      <c r="W84" s="470"/>
      <c r="X84" s="469">
        <f>X25</f>
        <v>17142.857142857141</v>
      </c>
      <c r="Y84" s="470"/>
      <c r="Z84" s="469">
        <f>Z25</f>
        <v>16901.408450704224</v>
      </c>
      <c r="AA84" s="470"/>
    </row>
    <row r="85" spans="2:27">
      <c r="B85" s="120"/>
      <c r="C85" s="128" t="s">
        <v>106</v>
      </c>
      <c r="D85" s="469">
        <f>D25</f>
        <v>20000</v>
      </c>
      <c r="E85" s="470"/>
      <c r="F85" s="469">
        <f>F25</f>
        <v>19672.131147540982</v>
      </c>
      <c r="G85" s="470"/>
      <c r="H85" s="469">
        <f>H25</f>
        <v>19354.83870967742</v>
      </c>
      <c r="I85" s="470"/>
      <c r="J85" s="469">
        <f>J25</f>
        <v>19047.619047619046</v>
      </c>
      <c r="K85" s="470"/>
      <c r="L85" s="469">
        <f>L25</f>
        <v>18750</v>
      </c>
      <c r="M85" s="470"/>
      <c r="N85" s="469">
        <f>N25</f>
        <v>18461.538461538461</v>
      </c>
      <c r="O85" s="470"/>
      <c r="P85" s="469">
        <f>P25</f>
        <v>18181.81818181818</v>
      </c>
      <c r="Q85" s="470"/>
      <c r="R85" s="469">
        <f>R25</f>
        <v>17910.447761194031</v>
      </c>
      <c r="S85" s="470"/>
      <c r="T85" s="469">
        <f>T25</f>
        <v>17647.058823529413</v>
      </c>
      <c r="U85" s="470"/>
      <c r="V85" s="469">
        <f>V25</f>
        <v>17391.304347826088</v>
      </c>
      <c r="W85" s="470"/>
      <c r="X85" s="469">
        <f>X25</f>
        <v>17142.857142857141</v>
      </c>
      <c r="Y85" s="470"/>
      <c r="Z85" s="469">
        <f>Z25</f>
        <v>16901.408450704224</v>
      </c>
      <c r="AA85" s="470"/>
    </row>
    <row r="86" spans="2:27">
      <c r="B86" s="120"/>
      <c r="C86" s="128" t="s">
        <v>107</v>
      </c>
      <c r="D86" s="469">
        <f>D25</f>
        <v>20000</v>
      </c>
      <c r="E86" s="470"/>
      <c r="F86" s="469">
        <f>F25</f>
        <v>19672.131147540982</v>
      </c>
      <c r="G86" s="470"/>
      <c r="H86" s="469">
        <f>H25</f>
        <v>19354.83870967742</v>
      </c>
      <c r="I86" s="470"/>
      <c r="J86" s="469">
        <f>J25</f>
        <v>19047.619047619046</v>
      </c>
      <c r="K86" s="470"/>
      <c r="L86" s="469">
        <f>L25</f>
        <v>18750</v>
      </c>
      <c r="M86" s="470"/>
      <c r="N86" s="469">
        <f>N25</f>
        <v>18461.538461538461</v>
      </c>
      <c r="O86" s="470"/>
      <c r="P86" s="469">
        <f>P25</f>
        <v>18181.81818181818</v>
      </c>
      <c r="Q86" s="470"/>
      <c r="R86" s="469">
        <f>R25</f>
        <v>17910.447761194031</v>
      </c>
      <c r="S86" s="470"/>
      <c r="T86" s="469">
        <f>T25</f>
        <v>17647.058823529413</v>
      </c>
      <c r="U86" s="470"/>
      <c r="V86" s="469">
        <f>V25</f>
        <v>17391.304347826088</v>
      </c>
      <c r="W86" s="470"/>
      <c r="X86" s="469">
        <f>X25</f>
        <v>17142.857142857141</v>
      </c>
      <c r="Y86" s="470"/>
      <c r="Z86" s="469">
        <f>Z25</f>
        <v>16901.408450704224</v>
      </c>
      <c r="AA86" s="470"/>
    </row>
    <row r="87" spans="2:27">
      <c r="B87" s="120"/>
      <c r="C87" s="128" t="s">
        <v>108</v>
      </c>
      <c r="D87" s="469">
        <f>D25</f>
        <v>20000</v>
      </c>
      <c r="E87" s="470"/>
      <c r="F87" s="469">
        <f>F25</f>
        <v>19672.131147540982</v>
      </c>
      <c r="G87" s="470"/>
      <c r="H87" s="469">
        <f>H25</f>
        <v>19354.83870967742</v>
      </c>
      <c r="I87" s="470"/>
      <c r="J87" s="469">
        <f>J25</f>
        <v>19047.619047619046</v>
      </c>
      <c r="K87" s="470"/>
      <c r="L87" s="469">
        <f>L25</f>
        <v>18750</v>
      </c>
      <c r="M87" s="470"/>
      <c r="N87" s="469">
        <f>N25</f>
        <v>18461.538461538461</v>
      </c>
      <c r="O87" s="470"/>
      <c r="P87" s="469">
        <f>P25</f>
        <v>18181.81818181818</v>
      </c>
      <c r="Q87" s="470"/>
      <c r="R87" s="469">
        <f>R25</f>
        <v>17910.447761194031</v>
      </c>
      <c r="S87" s="470"/>
      <c r="T87" s="469">
        <f>T25</f>
        <v>17647.058823529413</v>
      </c>
      <c r="U87" s="470"/>
      <c r="V87" s="469">
        <f>V25</f>
        <v>17391.304347826088</v>
      </c>
      <c r="W87" s="470"/>
      <c r="X87" s="469">
        <f>X25</f>
        <v>17142.857142857141</v>
      </c>
      <c r="Y87" s="470"/>
      <c r="Z87" s="469">
        <f>Z25</f>
        <v>16901.408450704224</v>
      </c>
      <c r="AA87" s="470"/>
    </row>
    <row r="88" spans="2:27">
      <c r="B88" s="120"/>
      <c r="C88" s="128" t="s">
        <v>109</v>
      </c>
      <c r="D88" s="469">
        <f>D25</f>
        <v>20000</v>
      </c>
      <c r="E88" s="470"/>
      <c r="F88" s="469">
        <f>F25</f>
        <v>19672.131147540982</v>
      </c>
      <c r="G88" s="470"/>
      <c r="H88" s="469">
        <f>H25</f>
        <v>19354.83870967742</v>
      </c>
      <c r="I88" s="470"/>
      <c r="J88" s="469">
        <f>J25</f>
        <v>19047.619047619046</v>
      </c>
      <c r="K88" s="470"/>
      <c r="L88" s="469">
        <f>L25</f>
        <v>18750</v>
      </c>
      <c r="M88" s="470"/>
      <c r="N88" s="469">
        <f>N25</f>
        <v>18461.538461538461</v>
      </c>
      <c r="O88" s="470"/>
      <c r="P88" s="469">
        <f>P25</f>
        <v>18181.81818181818</v>
      </c>
      <c r="Q88" s="470"/>
      <c r="R88" s="469">
        <f>R25</f>
        <v>17910.447761194031</v>
      </c>
      <c r="S88" s="470"/>
      <c r="T88" s="469">
        <f>T25</f>
        <v>17647.058823529413</v>
      </c>
      <c r="U88" s="470"/>
      <c r="V88" s="469">
        <f>V25</f>
        <v>17391.304347826088</v>
      </c>
      <c r="W88" s="470"/>
      <c r="X88" s="469">
        <f>X25</f>
        <v>17142.857142857141</v>
      </c>
      <c r="Y88" s="470"/>
      <c r="Z88" s="469">
        <f>Z25</f>
        <v>16901.408450704224</v>
      </c>
      <c r="AA88" s="470"/>
    </row>
    <row r="89" spans="2:27">
      <c r="B89" s="120"/>
      <c r="C89" s="128" t="s">
        <v>110</v>
      </c>
      <c r="D89" s="469">
        <f>D25</f>
        <v>20000</v>
      </c>
      <c r="E89" s="470"/>
      <c r="F89" s="469">
        <f>F25</f>
        <v>19672.131147540982</v>
      </c>
      <c r="G89" s="470"/>
      <c r="H89" s="469">
        <f>H25</f>
        <v>19354.83870967742</v>
      </c>
      <c r="I89" s="470"/>
      <c r="J89" s="469">
        <f>J25</f>
        <v>19047.619047619046</v>
      </c>
      <c r="K89" s="470"/>
      <c r="L89" s="469">
        <f>L25</f>
        <v>18750</v>
      </c>
      <c r="M89" s="470"/>
      <c r="N89" s="469">
        <f>N25</f>
        <v>18461.538461538461</v>
      </c>
      <c r="O89" s="470"/>
      <c r="P89" s="469">
        <f>P25</f>
        <v>18181.81818181818</v>
      </c>
      <c r="Q89" s="470"/>
      <c r="R89" s="469">
        <f>R25</f>
        <v>17910.447761194031</v>
      </c>
      <c r="S89" s="470"/>
      <c r="T89" s="469">
        <f>T25</f>
        <v>17647.058823529413</v>
      </c>
      <c r="U89" s="470"/>
      <c r="V89" s="469">
        <f>V25</f>
        <v>17391.304347826088</v>
      </c>
      <c r="W89" s="470"/>
      <c r="X89" s="469">
        <f>X25</f>
        <v>17142.857142857141</v>
      </c>
      <c r="Y89" s="470"/>
      <c r="Z89" s="469">
        <f>Z25</f>
        <v>16901.408450704224</v>
      </c>
      <c r="AA89" s="470"/>
    </row>
    <row r="90" spans="2:27">
      <c r="B90" s="120"/>
      <c r="C90" s="128" t="s">
        <v>111</v>
      </c>
      <c r="D90" s="469">
        <f>D25</f>
        <v>20000</v>
      </c>
      <c r="E90" s="470"/>
      <c r="F90" s="469">
        <f>F25</f>
        <v>19672.131147540982</v>
      </c>
      <c r="G90" s="470"/>
      <c r="H90" s="469">
        <f>H25</f>
        <v>19354.83870967742</v>
      </c>
      <c r="I90" s="470"/>
      <c r="J90" s="469">
        <f>J25</f>
        <v>19047.619047619046</v>
      </c>
      <c r="K90" s="470"/>
      <c r="L90" s="469">
        <f>L25</f>
        <v>18750</v>
      </c>
      <c r="M90" s="470"/>
      <c r="N90" s="469">
        <f>N25</f>
        <v>18461.538461538461</v>
      </c>
      <c r="O90" s="470"/>
      <c r="P90" s="469">
        <f>P25</f>
        <v>18181.81818181818</v>
      </c>
      <c r="Q90" s="470"/>
      <c r="R90" s="469">
        <f>R25</f>
        <v>17910.447761194031</v>
      </c>
      <c r="S90" s="470"/>
      <c r="T90" s="469">
        <f>T25</f>
        <v>17647.058823529413</v>
      </c>
      <c r="U90" s="470"/>
      <c r="V90" s="469">
        <f>V25</f>
        <v>17391.304347826088</v>
      </c>
      <c r="W90" s="470"/>
      <c r="X90" s="469">
        <f>X25</f>
        <v>17142.857142857141</v>
      </c>
      <c r="Y90" s="470"/>
      <c r="Z90" s="469">
        <f>Z25</f>
        <v>16901.408450704224</v>
      </c>
      <c r="AA90" s="470"/>
    </row>
    <row r="91" spans="2:27">
      <c r="B91" s="120"/>
      <c r="C91" s="128" t="s">
        <v>112</v>
      </c>
      <c r="D91" s="469">
        <f>D25</f>
        <v>20000</v>
      </c>
      <c r="E91" s="470"/>
      <c r="F91" s="469">
        <f>F25</f>
        <v>19672.131147540982</v>
      </c>
      <c r="G91" s="470"/>
      <c r="H91" s="469">
        <f>H25</f>
        <v>19354.83870967742</v>
      </c>
      <c r="I91" s="470"/>
      <c r="J91" s="469">
        <f>J25</f>
        <v>19047.619047619046</v>
      </c>
      <c r="K91" s="470"/>
      <c r="L91" s="469">
        <f>L25</f>
        <v>18750</v>
      </c>
      <c r="M91" s="470"/>
      <c r="N91" s="469">
        <f>N25</f>
        <v>18461.538461538461</v>
      </c>
      <c r="O91" s="470"/>
      <c r="P91" s="469">
        <f>P25</f>
        <v>18181.81818181818</v>
      </c>
      <c r="Q91" s="470"/>
      <c r="R91" s="469">
        <f>R25</f>
        <v>17910.447761194031</v>
      </c>
      <c r="S91" s="470"/>
      <c r="T91" s="469">
        <f>T25</f>
        <v>17647.058823529413</v>
      </c>
      <c r="U91" s="470"/>
      <c r="V91" s="469">
        <f>V25</f>
        <v>17391.304347826088</v>
      </c>
      <c r="W91" s="470"/>
      <c r="X91" s="469">
        <f>X25</f>
        <v>17142.857142857141</v>
      </c>
      <c r="Y91" s="470"/>
      <c r="Z91" s="469">
        <f>Z25</f>
        <v>16901.408450704224</v>
      </c>
      <c r="AA91" s="470"/>
    </row>
    <row r="92" spans="2:27">
      <c r="B92" s="120"/>
      <c r="C92" s="129" t="s">
        <v>113</v>
      </c>
      <c r="D92" s="471">
        <f>D25</f>
        <v>20000</v>
      </c>
      <c r="E92" s="472"/>
      <c r="F92" s="471">
        <f>F25</f>
        <v>19672.131147540982</v>
      </c>
      <c r="G92" s="472"/>
      <c r="H92" s="471">
        <f>H25</f>
        <v>19354.83870967742</v>
      </c>
      <c r="I92" s="472"/>
      <c r="J92" s="471">
        <f>J25</f>
        <v>19047.619047619046</v>
      </c>
      <c r="K92" s="472"/>
      <c r="L92" s="471">
        <f>L25</f>
        <v>18750</v>
      </c>
      <c r="M92" s="472"/>
      <c r="N92" s="471">
        <f>N25</f>
        <v>18461.538461538461</v>
      </c>
      <c r="O92" s="472"/>
      <c r="P92" s="471">
        <f>P25</f>
        <v>18181.81818181818</v>
      </c>
      <c r="Q92" s="472"/>
      <c r="R92" s="471">
        <f>R25</f>
        <v>17910.447761194031</v>
      </c>
      <c r="S92" s="472"/>
      <c r="T92" s="471">
        <f>T25</f>
        <v>17647.058823529413</v>
      </c>
      <c r="U92" s="472"/>
      <c r="V92" s="471">
        <f>V25</f>
        <v>17391.304347826088</v>
      </c>
      <c r="W92" s="472"/>
      <c r="X92" s="471">
        <f>X25</f>
        <v>17142.857142857141</v>
      </c>
      <c r="Y92" s="472"/>
      <c r="Z92" s="471">
        <f>Z25</f>
        <v>16901.408450704224</v>
      </c>
      <c r="AA92" s="472"/>
    </row>
    <row r="93" spans="2:27">
      <c r="B93" s="120"/>
      <c r="C93" s="135" t="s">
        <v>1</v>
      </c>
      <c r="D93" s="409">
        <f>D81+D82+D83+D84+D85+D86+D87+D88+D89+D90+D91+D92</f>
        <v>240000</v>
      </c>
      <c r="E93" s="410"/>
      <c r="F93" s="409">
        <f>F81+F82+F83+F84+F85+F86+F87+F88+F89+F90+F91+F92</f>
        <v>236065.57377049184</v>
      </c>
      <c r="G93" s="410"/>
      <c r="H93" s="409">
        <f>H81+H82+H83+H84+H85+H86+H87+H88+H89+H90+H91+H92</f>
        <v>232258.06451612906</v>
      </c>
      <c r="I93" s="410"/>
      <c r="J93" s="409">
        <f>J81+J82+J83+J84+J85+J86+J87+J88+J89+J90+J91+J92</f>
        <v>228571.42857142861</v>
      </c>
      <c r="K93" s="410"/>
      <c r="L93" s="409">
        <f>L81+L82+L83+L84+L85+L86+L87+L88+L89+L90+L91+L92</f>
        <v>225000</v>
      </c>
      <c r="M93" s="410"/>
      <c r="N93" s="409">
        <f>N81+N82+N83+N84+N85+N86+N87+N88+N89+N90+N91+N92</f>
        <v>221538.46153846159</v>
      </c>
      <c r="O93" s="410"/>
      <c r="P93" s="409">
        <f>P81+P82+P83+P84+P85+P86+P87+P88+P89+P90+P91+P92</f>
        <v>218181.81818181815</v>
      </c>
      <c r="Q93" s="410"/>
      <c r="R93" s="409">
        <f>R81+R82+R83+R84+R85+R86+R87+R88+R89+R90+R91+R92</f>
        <v>214925.37313432831</v>
      </c>
      <c r="S93" s="410"/>
      <c r="T93" s="409">
        <f>T81+T82+T83+T84+T85+T86+T87+T88+T89+T90+T91+T92</f>
        <v>211764.70588235289</v>
      </c>
      <c r="U93" s="410"/>
      <c r="V93" s="409">
        <f>V81+V82+V83+V84+V85+V86+V87+V88+V89+V90+V91+V92</f>
        <v>208695.652173913</v>
      </c>
      <c r="W93" s="410"/>
      <c r="X93" s="409">
        <f>X81+X82+X83+X84+X85+X86+X87+X88+X89+X90+X91+X92</f>
        <v>205714.28571428565</v>
      </c>
      <c r="Y93" s="410"/>
      <c r="Z93" s="409">
        <f>Z81+Z82+Z83+Z84+Z85+Z86+Z87+Z88+Z89+Z90+Z91+Z92</f>
        <v>202816.90140845065</v>
      </c>
      <c r="AA93" s="410"/>
    </row>
    <row r="94" spans="2:27">
      <c r="B94" s="120"/>
      <c r="C94" s="137" t="s">
        <v>128</v>
      </c>
      <c r="D94" s="409">
        <f>ROUNDDOWN(D93/2,-3)</f>
        <v>120000</v>
      </c>
      <c r="E94" s="410"/>
      <c r="F94" s="409">
        <f>ROUNDDOWN(F93/2,-3)</f>
        <v>118000</v>
      </c>
      <c r="G94" s="410"/>
      <c r="H94" s="409">
        <f>ROUNDDOWN(H93/2,-3)</f>
        <v>116000</v>
      </c>
      <c r="I94" s="410"/>
      <c r="J94" s="409">
        <f>ROUNDDOWN(J93/2,-3)</f>
        <v>114000</v>
      </c>
      <c r="K94" s="410"/>
      <c r="L94" s="409">
        <f>ROUNDDOWN(L93/2,-3)</f>
        <v>112000</v>
      </c>
      <c r="M94" s="410"/>
      <c r="N94" s="409">
        <f>ROUNDDOWN(N93/2,-3)</f>
        <v>110000</v>
      </c>
      <c r="O94" s="410"/>
      <c r="P94" s="409">
        <f>ROUNDDOWN(P93/2,-3)</f>
        <v>109000</v>
      </c>
      <c r="Q94" s="410"/>
      <c r="R94" s="409">
        <f>ROUNDDOWN(R93/2,-3)</f>
        <v>107000</v>
      </c>
      <c r="S94" s="410"/>
      <c r="T94" s="409">
        <f>ROUNDDOWN(T93/2,-3)</f>
        <v>105000</v>
      </c>
      <c r="U94" s="410"/>
      <c r="V94" s="409">
        <f>ROUNDDOWN(V93/2,-3)</f>
        <v>104000</v>
      </c>
      <c r="W94" s="410"/>
      <c r="X94" s="409">
        <f>ROUNDDOWN(X93/2,-3)</f>
        <v>102000</v>
      </c>
      <c r="Y94" s="410"/>
      <c r="Z94" s="409">
        <f>ROUNDDOWN(Z93/2,-3)</f>
        <v>101000</v>
      </c>
      <c r="AA94" s="410"/>
    </row>
    <row r="95" spans="2:27">
      <c r="B95" s="118" t="s">
        <v>101</v>
      </c>
      <c r="C95" s="127" t="s">
        <v>102</v>
      </c>
      <c r="D95" s="432" t="s">
        <v>98</v>
      </c>
      <c r="E95" s="432"/>
      <c r="F95" s="413">
        <f>F25</f>
        <v>19672.131147540982</v>
      </c>
      <c r="G95" s="413"/>
      <c r="H95" s="413">
        <f>H25</f>
        <v>19354.83870967742</v>
      </c>
      <c r="I95" s="446"/>
      <c r="J95" s="413">
        <f>J25</f>
        <v>19047.619047619046</v>
      </c>
      <c r="K95" s="413"/>
      <c r="L95" s="413">
        <f>L25</f>
        <v>18750</v>
      </c>
      <c r="M95" s="413"/>
      <c r="N95" s="413">
        <f>N25</f>
        <v>18461.538461538461</v>
      </c>
      <c r="O95" s="413"/>
      <c r="P95" s="413">
        <f>P25</f>
        <v>18181.81818181818</v>
      </c>
      <c r="Q95" s="413"/>
      <c r="R95" s="413">
        <f>R25</f>
        <v>17910.447761194031</v>
      </c>
      <c r="S95" s="413"/>
      <c r="T95" s="413">
        <f>T25</f>
        <v>17647.058823529413</v>
      </c>
      <c r="U95" s="413"/>
      <c r="V95" s="413">
        <f>V25</f>
        <v>17391.304347826088</v>
      </c>
      <c r="W95" s="413"/>
      <c r="X95" s="413">
        <f>X25</f>
        <v>17142.857142857141</v>
      </c>
      <c r="Y95" s="413"/>
      <c r="Z95" s="413">
        <f>Z25</f>
        <v>16901.408450704224</v>
      </c>
      <c r="AA95" s="413"/>
    </row>
    <row r="96" spans="2:27">
      <c r="B96" s="119">
        <f>B12+6</f>
        <v>2031</v>
      </c>
      <c r="C96" s="128" t="s">
        <v>103</v>
      </c>
      <c r="D96" s="430" t="s">
        <v>98</v>
      </c>
      <c r="E96" s="430"/>
      <c r="F96" s="430" t="s">
        <v>98</v>
      </c>
      <c r="G96" s="430"/>
      <c r="H96" s="411">
        <f>H25</f>
        <v>19354.83870967742</v>
      </c>
      <c r="I96" s="447"/>
      <c r="J96" s="411">
        <f>J25</f>
        <v>19047.619047619046</v>
      </c>
      <c r="K96" s="411"/>
      <c r="L96" s="411">
        <f>L25</f>
        <v>18750</v>
      </c>
      <c r="M96" s="411"/>
      <c r="N96" s="411">
        <f>N25</f>
        <v>18461.538461538461</v>
      </c>
      <c r="O96" s="411"/>
      <c r="P96" s="411">
        <f>P25</f>
        <v>18181.81818181818</v>
      </c>
      <c r="Q96" s="411"/>
      <c r="R96" s="411">
        <f>R25</f>
        <v>17910.447761194031</v>
      </c>
      <c r="S96" s="411"/>
      <c r="T96" s="411">
        <f>T25</f>
        <v>17647.058823529413</v>
      </c>
      <c r="U96" s="411"/>
      <c r="V96" s="411">
        <f>V25</f>
        <v>17391.304347826088</v>
      </c>
      <c r="W96" s="411"/>
      <c r="X96" s="411">
        <f>X25</f>
        <v>17142.857142857141</v>
      </c>
      <c r="Y96" s="411"/>
      <c r="Z96" s="411">
        <f>Z25</f>
        <v>16901.408450704224</v>
      </c>
      <c r="AA96" s="411"/>
    </row>
    <row r="97" spans="2:27">
      <c r="B97" s="120"/>
      <c r="C97" s="128" t="s">
        <v>104</v>
      </c>
      <c r="D97" s="430" t="s">
        <v>98</v>
      </c>
      <c r="E97" s="430"/>
      <c r="F97" s="430" t="s">
        <v>98</v>
      </c>
      <c r="G97" s="430"/>
      <c r="H97" s="430" t="s">
        <v>98</v>
      </c>
      <c r="I97" s="430"/>
      <c r="J97" s="411">
        <f>J25</f>
        <v>19047.619047619046</v>
      </c>
      <c r="K97" s="411"/>
      <c r="L97" s="411">
        <f>L25</f>
        <v>18750</v>
      </c>
      <c r="M97" s="411"/>
      <c r="N97" s="411">
        <f>N25</f>
        <v>18461.538461538461</v>
      </c>
      <c r="O97" s="411"/>
      <c r="P97" s="411">
        <f>P25</f>
        <v>18181.81818181818</v>
      </c>
      <c r="Q97" s="411"/>
      <c r="R97" s="411">
        <f>R25</f>
        <v>17910.447761194031</v>
      </c>
      <c r="S97" s="411"/>
      <c r="T97" s="411">
        <f>T25</f>
        <v>17647.058823529413</v>
      </c>
      <c r="U97" s="411"/>
      <c r="V97" s="411">
        <f>V25</f>
        <v>17391.304347826088</v>
      </c>
      <c r="W97" s="411"/>
      <c r="X97" s="411">
        <f>X25</f>
        <v>17142.857142857141</v>
      </c>
      <c r="Y97" s="411"/>
      <c r="Z97" s="411">
        <f>Z25</f>
        <v>16901.408450704224</v>
      </c>
      <c r="AA97" s="411"/>
    </row>
    <row r="98" spans="2:27">
      <c r="B98" s="120"/>
      <c r="C98" s="128" t="s">
        <v>105</v>
      </c>
      <c r="D98" s="430" t="s">
        <v>98</v>
      </c>
      <c r="E98" s="430"/>
      <c r="F98" s="430" t="s">
        <v>98</v>
      </c>
      <c r="G98" s="430"/>
      <c r="H98" s="430" t="s">
        <v>98</v>
      </c>
      <c r="I98" s="430"/>
      <c r="J98" s="430" t="s">
        <v>98</v>
      </c>
      <c r="K98" s="430"/>
      <c r="L98" s="411">
        <f>L25</f>
        <v>18750</v>
      </c>
      <c r="M98" s="411"/>
      <c r="N98" s="411">
        <f>N25</f>
        <v>18461.538461538461</v>
      </c>
      <c r="O98" s="411"/>
      <c r="P98" s="411">
        <f>P25</f>
        <v>18181.81818181818</v>
      </c>
      <c r="Q98" s="411"/>
      <c r="R98" s="411">
        <f>R25</f>
        <v>17910.447761194031</v>
      </c>
      <c r="S98" s="411"/>
      <c r="T98" s="411">
        <f>T25</f>
        <v>17647.058823529413</v>
      </c>
      <c r="U98" s="411"/>
      <c r="V98" s="411">
        <f>V25</f>
        <v>17391.304347826088</v>
      </c>
      <c r="W98" s="411"/>
      <c r="X98" s="411">
        <f>X25</f>
        <v>17142.857142857141</v>
      </c>
      <c r="Y98" s="411"/>
      <c r="Z98" s="411">
        <f>Z25</f>
        <v>16901.408450704224</v>
      </c>
      <c r="AA98" s="411"/>
    </row>
    <row r="99" spans="2:27">
      <c r="B99" s="120"/>
      <c r="C99" s="128" t="s">
        <v>106</v>
      </c>
      <c r="D99" s="430" t="s">
        <v>98</v>
      </c>
      <c r="E99" s="430"/>
      <c r="F99" s="430" t="s">
        <v>98</v>
      </c>
      <c r="G99" s="430"/>
      <c r="H99" s="430" t="s">
        <v>98</v>
      </c>
      <c r="I99" s="430"/>
      <c r="J99" s="430" t="s">
        <v>98</v>
      </c>
      <c r="K99" s="430"/>
      <c r="L99" s="430" t="s">
        <v>98</v>
      </c>
      <c r="M99" s="430"/>
      <c r="N99" s="411">
        <f>N25</f>
        <v>18461.538461538461</v>
      </c>
      <c r="O99" s="411"/>
      <c r="P99" s="411">
        <f>P25</f>
        <v>18181.81818181818</v>
      </c>
      <c r="Q99" s="411"/>
      <c r="R99" s="411">
        <f>R25</f>
        <v>17910.447761194031</v>
      </c>
      <c r="S99" s="411"/>
      <c r="T99" s="411">
        <f>T25</f>
        <v>17647.058823529413</v>
      </c>
      <c r="U99" s="411"/>
      <c r="V99" s="411">
        <f>V25</f>
        <v>17391.304347826088</v>
      </c>
      <c r="W99" s="411"/>
      <c r="X99" s="411">
        <f>X25</f>
        <v>17142.857142857141</v>
      </c>
      <c r="Y99" s="411"/>
      <c r="Z99" s="411">
        <f>Z25</f>
        <v>16901.408450704224</v>
      </c>
      <c r="AA99" s="411"/>
    </row>
    <row r="100" spans="2:27">
      <c r="B100" s="120"/>
      <c r="C100" s="128" t="s">
        <v>107</v>
      </c>
      <c r="D100" s="430" t="s">
        <v>98</v>
      </c>
      <c r="E100" s="430"/>
      <c r="F100" s="430" t="s">
        <v>98</v>
      </c>
      <c r="G100" s="430"/>
      <c r="H100" s="430" t="s">
        <v>98</v>
      </c>
      <c r="I100" s="430"/>
      <c r="J100" s="430" t="s">
        <v>98</v>
      </c>
      <c r="K100" s="430"/>
      <c r="L100" s="430" t="s">
        <v>98</v>
      </c>
      <c r="M100" s="430"/>
      <c r="N100" s="430" t="s">
        <v>98</v>
      </c>
      <c r="O100" s="430"/>
      <c r="P100" s="411">
        <f>P25</f>
        <v>18181.81818181818</v>
      </c>
      <c r="Q100" s="411"/>
      <c r="R100" s="411">
        <f>R25</f>
        <v>17910.447761194031</v>
      </c>
      <c r="S100" s="411"/>
      <c r="T100" s="411">
        <f>T25</f>
        <v>17647.058823529413</v>
      </c>
      <c r="U100" s="411"/>
      <c r="V100" s="411">
        <f>V25</f>
        <v>17391.304347826088</v>
      </c>
      <c r="W100" s="411"/>
      <c r="X100" s="411">
        <f>X25</f>
        <v>17142.857142857141</v>
      </c>
      <c r="Y100" s="411"/>
      <c r="Z100" s="411">
        <f>Z25</f>
        <v>16901.408450704224</v>
      </c>
      <c r="AA100" s="411"/>
    </row>
    <row r="101" spans="2:27">
      <c r="B101" s="120"/>
      <c r="C101" s="128" t="s">
        <v>108</v>
      </c>
      <c r="D101" s="430" t="s">
        <v>98</v>
      </c>
      <c r="E101" s="430"/>
      <c r="F101" s="430" t="s">
        <v>98</v>
      </c>
      <c r="G101" s="430"/>
      <c r="H101" s="430" t="s">
        <v>98</v>
      </c>
      <c r="I101" s="430"/>
      <c r="J101" s="430" t="s">
        <v>98</v>
      </c>
      <c r="K101" s="430"/>
      <c r="L101" s="430" t="s">
        <v>98</v>
      </c>
      <c r="M101" s="430"/>
      <c r="N101" s="430" t="s">
        <v>98</v>
      </c>
      <c r="O101" s="430"/>
      <c r="P101" s="430" t="s">
        <v>98</v>
      </c>
      <c r="Q101" s="430"/>
      <c r="R101" s="411">
        <f>R25</f>
        <v>17910.447761194031</v>
      </c>
      <c r="S101" s="411"/>
      <c r="T101" s="411">
        <f>T25</f>
        <v>17647.058823529413</v>
      </c>
      <c r="U101" s="411"/>
      <c r="V101" s="411">
        <f>V25</f>
        <v>17391.304347826088</v>
      </c>
      <c r="W101" s="411"/>
      <c r="X101" s="411">
        <f>X25</f>
        <v>17142.857142857141</v>
      </c>
      <c r="Y101" s="411"/>
      <c r="Z101" s="411">
        <f>Z25</f>
        <v>16901.408450704224</v>
      </c>
      <c r="AA101" s="411"/>
    </row>
    <row r="102" spans="2:27">
      <c r="B102" s="120"/>
      <c r="C102" s="128" t="s">
        <v>109</v>
      </c>
      <c r="D102" s="430" t="s">
        <v>98</v>
      </c>
      <c r="E102" s="430"/>
      <c r="F102" s="430" t="s">
        <v>98</v>
      </c>
      <c r="G102" s="430"/>
      <c r="H102" s="430" t="s">
        <v>98</v>
      </c>
      <c r="I102" s="430"/>
      <c r="J102" s="430" t="s">
        <v>98</v>
      </c>
      <c r="K102" s="430"/>
      <c r="L102" s="430" t="s">
        <v>98</v>
      </c>
      <c r="M102" s="430"/>
      <c r="N102" s="430" t="s">
        <v>98</v>
      </c>
      <c r="O102" s="430"/>
      <c r="P102" s="430" t="s">
        <v>98</v>
      </c>
      <c r="Q102" s="430"/>
      <c r="R102" s="430" t="s">
        <v>98</v>
      </c>
      <c r="S102" s="430"/>
      <c r="T102" s="411">
        <f>T25</f>
        <v>17647.058823529413</v>
      </c>
      <c r="U102" s="411"/>
      <c r="V102" s="411">
        <f>V25</f>
        <v>17391.304347826088</v>
      </c>
      <c r="W102" s="411"/>
      <c r="X102" s="411">
        <f>X25</f>
        <v>17142.857142857141</v>
      </c>
      <c r="Y102" s="411"/>
      <c r="Z102" s="411">
        <f>Z25</f>
        <v>16901.408450704224</v>
      </c>
      <c r="AA102" s="411"/>
    </row>
    <row r="103" spans="2:27">
      <c r="B103" s="120"/>
      <c r="C103" s="128" t="s">
        <v>110</v>
      </c>
      <c r="D103" s="430" t="s">
        <v>98</v>
      </c>
      <c r="E103" s="430"/>
      <c r="F103" s="430" t="s">
        <v>98</v>
      </c>
      <c r="G103" s="430"/>
      <c r="H103" s="430" t="s">
        <v>98</v>
      </c>
      <c r="I103" s="430"/>
      <c r="J103" s="430" t="s">
        <v>98</v>
      </c>
      <c r="K103" s="430"/>
      <c r="L103" s="430" t="s">
        <v>98</v>
      </c>
      <c r="M103" s="430"/>
      <c r="N103" s="430" t="s">
        <v>98</v>
      </c>
      <c r="O103" s="430"/>
      <c r="P103" s="430" t="s">
        <v>98</v>
      </c>
      <c r="Q103" s="430"/>
      <c r="R103" s="430" t="s">
        <v>98</v>
      </c>
      <c r="S103" s="430"/>
      <c r="T103" s="430" t="s">
        <v>98</v>
      </c>
      <c r="U103" s="430"/>
      <c r="V103" s="411">
        <f>V25</f>
        <v>17391.304347826088</v>
      </c>
      <c r="W103" s="411"/>
      <c r="X103" s="411">
        <f>X25</f>
        <v>17142.857142857141</v>
      </c>
      <c r="Y103" s="411"/>
      <c r="Z103" s="411">
        <f>Z25</f>
        <v>16901.408450704224</v>
      </c>
      <c r="AA103" s="411"/>
    </row>
    <row r="104" spans="2:27">
      <c r="B104" s="120"/>
      <c r="C104" s="128" t="s">
        <v>111</v>
      </c>
      <c r="D104" s="430" t="s">
        <v>98</v>
      </c>
      <c r="E104" s="430"/>
      <c r="F104" s="430" t="s">
        <v>98</v>
      </c>
      <c r="G104" s="430"/>
      <c r="H104" s="430" t="s">
        <v>98</v>
      </c>
      <c r="I104" s="430"/>
      <c r="J104" s="430" t="s">
        <v>98</v>
      </c>
      <c r="K104" s="430"/>
      <c r="L104" s="430" t="s">
        <v>98</v>
      </c>
      <c r="M104" s="430"/>
      <c r="N104" s="430" t="s">
        <v>98</v>
      </c>
      <c r="O104" s="430"/>
      <c r="P104" s="430" t="s">
        <v>98</v>
      </c>
      <c r="Q104" s="430"/>
      <c r="R104" s="430" t="s">
        <v>98</v>
      </c>
      <c r="S104" s="430"/>
      <c r="T104" s="430" t="s">
        <v>98</v>
      </c>
      <c r="U104" s="430"/>
      <c r="V104" s="450" t="s">
        <v>97</v>
      </c>
      <c r="W104" s="450"/>
      <c r="X104" s="411">
        <f>X25</f>
        <v>17142.857142857141</v>
      </c>
      <c r="Y104" s="411"/>
      <c r="Z104" s="411">
        <f>Z25</f>
        <v>16901.408450704224</v>
      </c>
      <c r="AA104" s="411"/>
    </row>
    <row r="105" spans="2:27">
      <c r="B105" s="120"/>
      <c r="C105" s="129" t="s">
        <v>112</v>
      </c>
      <c r="D105" s="431" t="s">
        <v>98</v>
      </c>
      <c r="E105" s="431"/>
      <c r="F105" s="431" t="s">
        <v>98</v>
      </c>
      <c r="G105" s="431"/>
      <c r="H105" s="431" t="s">
        <v>98</v>
      </c>
      <c r="I105" s="431"/>
      <c r="J105" s="431" t="s">
        <v>98</v>
      </c>
      <c r="K105" s="431"/>
      <c r="L105" s="431" t="s">
        <v>98</v>
      </c>
      <c r="M105" s="431"/>
      <c r="N105" s="431" t="s">
        <v>98</v>
      </c>
      <c r="O105" s="431"/>
      <c r="P105" s="431" t="s">
        <v>98</v>
      </c>
      <c r="Q105" s="431"/>
      <c r="R105" s="431" t="s">
        <v>98</v>
      </c>
      <c r="S105" s="431"/>
      <c r="T105" s="431" t="s">
        <v>98</v>
      </c>
      <c r="U105" s="431"/>
      <c r="V105" s="455" t="s">
        <v>97</v>
      </c>
      <c r="W105" s="455"/>
      <c r="X105" s="455" t="s">
        <v>97</v>
      </c>
      <c r="Y105" s="455"/>
      <c r="Z105" s="412">
        <f>Z25</f>
        <v>16901.408450704224</v>
      </c>
      <c r="AA105" s="412"/>
    </row>
    <row r="106" spans="2:27">
      <c r="B106" s="120"/>
      <c r="C106" s="135" t="s">
        <v>1</v>
      </c>
      <c r="D106" s="409">
        <f>0</f>
        <v>0</v>
      </c>
      <c r="E106" s="410"/>
      <c r="F106" s="409">
        <f>F95</f>
        <v>19672.131147540982</v>
      </c>
      <c r="G106" s="410"/>
      <c r="H106" s="409">
        <f>H95+H96</f>
        <v>38709.677419354841</v>
      </c>
      <c r="I106" s="410"/>
      <c r="J106" s="409">
        <f>J95+J96+J97</f>
        <v>57142.857142857138</v>
      </c>
      <c r="K106" s="410"/>
      <c r="L106" s="409">
        <f>L95+L96+L97+L98</f>
        <v>75000</v>
      </c>
      <c r="M106" s="410"/>
      <c r="N106" s="409">
        <f>N95+N96+N97+N98+N99</f>
        <v>92307.692307692312</v>
      </c>
      <c r="O106" s="410"/>
      <c r="P106" s="409">
        <f>P95+P96+P97+P98+P99+P100</f>
        <v>109090.90909090907</v>
      </c>
      <c r="Q106" s="410"/>
      <c r="R106" s="409">
        <f>R95+R96+R97+R98+R99+R100+R101</f>
        <v>125373.1343283582</v>
      </c>
      <c r="S106" s="410"/>
      <c r="T106" s="409">
        <f>T95+T96+T97+T98+T99+T100+T101+T102</f>
        <v>141176.4705882353</v>
      </c>
      <c r="U106" s="410"/>
      <c r="V106" s="409">
        <f>V95+V96+V97+V98+V99+V100+V101+V102+V103</f>
        <v>156521.73913043475</v>
      </c>
      <c r="W106" s="410"/>
      <c r="X106" s="409">
        <f>X95+X96+X97+X98+X99+X100+X101+X102+X103+X104</f>
        <v>171428.57142857139</v>
      </c>
      <c r="Y106" s="410"/>
      <c r="Z106" s="409">
        <f>Z95+Z96+Z97+Z98+Z99+Z100+Z101+Z102+Z103+Z104+Z105</f>
        <v>185915.49295774644</v>
      </c>
      <c r="AA106" s="410"/>
    </row>
    <row r="107" spans="2:27">
      <c r="B107" s="121"/>
      <c r="C107" s="137" t="s">
        <v>128</v>
      </c>
      <c r="D107" s="409">
        <f>ROUNDDOWN(D106/2,-3)</f>
        <v>0</v>
      </c>
      <c r="E107" s="410"/>
      <c r="F107" s="409">
        <f>ROUNDDOWN(F106/2,-3)</f>
        <v>9000</v>
      </c>
      <c r="G107" s="410"/>
      <c r="H107" s="409">
        <f>ROUNDDOWN(H106/2,-3)</f>
        <v>19000</v>
      </c>
      <c r="I107" s="410"/>
      <c r="J107" s="409">
        <f>ROUNDDOWN(J106/2,-3)</f>
        <v>28000</v>
      </c>
      <c r="K107" s="410"/>
      <c r="L107" s="409">
        <f>ROUNDDOWN(L106/2,-3)</f>
        <v>37000</v>
      </c>
      <c r="M107" s="410"/>
      <c r="N107" s="409">
        <f>ROUNDDOWN(N106/2,-3)</f>
        <v>46000</v>
      </c>
      <c r="O107" s="410"/>
      <c r="P107" s="409">
        <f>ROUNDDOWN(P106/2,-3)</f>
        <v>54000</v>
      </c>
      <c r="Q107" s="410"/>
      <c r="R107" s="409">
        <f>ROUNDDOWN(R106/2,-3)</f>
        <v>62000</v>
      </c>
      <c r="S107" s="410"/>
      <c r="T107" s="409">
        <f>ROUNDDOWN(T106/2,-3)</f>
        <v>70000</v>
      </c>
      <c r="U107" s="410"/>
      <c r="V107" s="409">
        <f>ROUNDDOWN(V106/2,-3)</f>
        <v>78000</v>
      </c>
      <c r="W107" s="410"/>
      <c r="X107" s="409">
        <f>ROUNDDOWN(X106/2,-3)</f>
        <v>85000</v>
      </c>
      <c r="Y107" s="410"/>
      <c r="Z107" s="409">
        <f>ROUNDDOWN(Z106/2,-3)</f>
        <v>92000</v>
      </c>
      <c r="AA107" s="410"/>
    </row>
    <row r="108" spans="2:27">
      <c r="B108" s="152" t="s">
        <v>74</v>
      </c>
      <c r="C108" s="109"/>
      <c r="D108" s="109"/>
    </row>
  </sheetData>
  <mergeCells count="1192">
    <mergeCell ref="Z106:AA106"/>
    <mergeCell ref="Z107:AA107"/>
    <mergeCell ref="D106:E106"/>
    <mergeCell ref="F106:G106"/>
    <mergeCell ref="H106:I106"/>
    <mergeCell ref="J106:K106"/>
    <mergeCell ref="L106:M106"/>
    <mergeCell ref="N106:O106"/>
    <mergeCell ref="P106:Q106"/>
    <mergeCell ref="R106:S106"/>
    <mergeCell ref="T106:U106"/>
    <mergeCell ref="V106:W106"/>
    <mergeCell ref="X106:Y106"/>
    <mergeCell ref="D107:E107"/>
    <mergeCell ref="F107:G107"/>
    <mergeCell ref="H107:I107"/>
    <mergeCell ref="J107:K107"/>
    <mergeCell ref="L107:M107"/>
    <mergeCell ref="N107:O107"/>
    <mergeCell ref="P107:Q107"/>
    <mergeCell ref="R107:S107"/>
    <mergeCell ref="T107:U107"/>
    <mergeCell ref="V107:W107"/>
    <mergeCell ref="X107:Y107"/>
    <mergeCell ref="D93:E93"/>
    <mergeCell ref="F93:G93"/>
    <mergeCell ref="H93:I93"/>
    <mergeCell ref="J93:K93"/>
    <mergeCell ref="L93:M93"/>
    <mergeCell ref="N93:O93"/>
    <mergeCell ref="P93:Q93"/>
    <mergeCell ref="R93:S93"/>
    <mergeCell ref="T93:U93"/>
    <mergeCell ref="V93:W93"/>
    <mergeCell ref="X93:Y93"/>
    <mergeCell ref="Z93:AA93"/>
    <mergeCell ref="D94:E94"/>
    <mergeCell ref="F94:G94"/>
    <mergeCell ref="H94:I94"/>
    <mergeCell ref="J94:K94"/>
    <mergeCell ref="L94:M94"/>
    <mergeCell ref="N94:O94"/>
    <mergeCell ref="P94:Q94"/>
    <mergeCell ref="R94:S94"/>
    <mergeCell ref="T94:U94"/>
    <mergeCell ref="V94:W94"/>
    <mergeCell ref="X94:Y94"/>
    <mergeCell ref="Z94:AA94"/>
    <mergeCell ref="D79:E79"/>
    <mergeCell ref="F79:G79"/>
    <mergeCell ref="H79:I79"/>
    <mergeCell ref="J79:K79"/>
    <mergeCell ref="L79:M79"/>
    <mergeCell ref="N79:O79"/>
    <mergeCell ref="P79:Q79"/>
    <mergeCell ref="R79:S79"/>
    <mergeCell ref="T79:U79"/>
    <mergeCell ref="V79:W79"/>
    <mergeCell ref="X79:Y79"/>
    <mergeCell ref="Z79:AA79"/>
    <mergeCell ref="D80:E80"/>
    <mergeCell ref="F80:G80"/>
    <mergeCell ref="H80:I80"/>
    <mergeCell ref="J80:K80"/>
    <mergeCell ref="L80:M80"/>
    <mergeCell ref="N80:O80"/>
    <mergeCell ref="P80:Q80"/>
    <mergeCell ref="R80:S80"/>
    <mergeCell ref="T80:U80"/>
    <mergeCell ref="V80:W80"/>
    <mergeCell ref="X80:Y80"/>
    <mergeCell ref="Z80:AA80"/>
    <mergeCell ref="D65:E65"/>
    <mergeCell ref="F65:G65"/>
    <mergeCell ref="H65:I65"/>
    <mergeCell ref="J65:K65"/>
    <mergeCell ref="L65:M65"/>
    <mergeCell ref="N65:O65"/>
    <mergeCell ref="P65:Q65"/>
    <mergeCell ref="R65:S65"/>
    <mergeCell ref="T65:U65"/>
    <mergeCell ref="V65:W65"/>
    <mergeCell ref="X65:Y65"/>
    <mergeCell ref="Z65:AA65"/>
    <mergeCell ref="P63:Q63"/>
    <mergeCell ref="R63:S63"/>
    <mergeCell ref="T63:U63"/>
    <mergeCell ref="V63:W63"/>
    <mergeCell ref="T66:U66"/>
    <mergeCell ref="V66:W66"/>
    <mergeCell ref="X66:Y66"/>
    <mergeCell ref="Z66:AA66"/>
    <mergeCell ref="X63:Y63"/>
    <mergeCell ref="Z63:AA63"/>
    <mergeCell ref="D63:E63"/>
    <mergeCell ref="F63:G63"/>
    <mergeCell ref="H63:I63"/>
    <mergeCell ref="J63:K63"/>
    <mergeCell ref="L63:M63"/>
    <mergeCell ref="N63:O63"/>
    <mergeCell ref="D38:E38"/>
    <mergeCell ref="F38:G38"/>
    <mergeCell ref="H38:I38"/>
    <mergeCell ref="J38:K38"/>
    <mergeCell ref="L38:M38"/>
    <mergeCell ref="N38:O38"/>
    <mergeCell ref="P38:Q38"/>
    <mergeCell ref="R38:S38"/>
    <mergeCell ref="T38:U38"/>
    <mergeCell ref="V38:W38"/>
    <mergeCell ref="X38:Y38"/>
    <mergeCell ref="Z38:AA38"/>
    <mergeCell ref="T51:U51"/>
    <mergeCell ref="V51:W51"/>
    <mergeCell ref="X51:Y51"/>
    <mergeCell ref="Z51:AA51"/>
    <mergeCell ref="D52:E52"/>
    <mergeCell ref="F52:G52"/>
    <mergeCell ref="H52:I52"/>
    <mergeCell ref="J52:K52"/>
    <mergeCell ref="L52:M52"/>
    <mergeCell ref="N52:O52"/>
    <mergeCell ref="P52:Q52"/>
    <mergeCell ref="R52:S52"/>
    <mergeCell ref="T52:U52"/>
    <mergeCell ref="V52:W52"/>
    <mergeCell ref="X52:Y52"/>
    <mergeCell ref="Z52:AA52"/>
    <mergeCell ref="P50:Q50"/>
    <mergeCell ref="R50:S50"/>
    <mergeCell ref="T50:U50"/>
    <mergeCell ref="V50:W50"/>
    <mergeCell ref="D23:E23"/>
    <mergeCell ref="F23:G23"/>
    <mergeCell ref="H23:I23"/>
    <mergeCell ref="J23:K23"/>
    <mergeCell ref="L23:M23"/>
    <mergeCell ref="N23:O23"/>
    <mergeCell ref="P23:Q23"/>
    <mergeCell ref="R23:S23"/>
    <mergeCell ref="T23:U23"/>
    <mergeCell ref="V23:W23"/>
    <mergeCell ref="X23:Y23"/>
    <mergeCell ref="Z23:AA23"/>
    <mergeCell ref="D24:E24"/>
    <mergeCell ref="F24:G24"/>
    <mergeCell ref="H24:I24"/>
    <mergeCell ref="J24:K24"/>
    <mergeCell ref="L24:M24"/>
    <mergeCell ref="N24:O24"/>
    <mergeCell ref="P24:Q24"/>
    <mergeCell ref="R24:S24"/>
    <mergeCell ref="T24:U24"/>
    <mergeCell ref="V24:W24"/>
    <mergeCell ref="X24:Y24"/>
    <mergeCell ref="Z24:AA24"/>
    <mergeCell ref="Z87:AA87"/>
    <mergeCell ref="Z88:AA88"/>
    <mergeCell ref="Z89:AA89"/>
    <mergeCell ref="Z90:AA90"/>
    <mergeCell ref="Z91:AA91"/>
    <mergeCell ref="Z92:AA92"/>
    <mergeCell ref="Z81:AA81"/>
    <mergeCell ref="Z82:AA82"/>
    <mergeCell ref="Z83:AA83"/>
    <mergeCell ref="Z84:AA84"/>
    <mergeCell ref="Z85:AA85"/>
    <mergeCell ref="Z86:AA86"/>
    <mergeCell ref="X87:Y87"/>
    <mergeCell ref="X88:Y88"/>
    <mergeCell ref="X89:Y89"/>
    <mergeCell ref="X90:Y90"/>
    <mergeCell ref="X91:Y91"/>
    <mergeCell ref="X92:Y92"/>
    <mergeCell ref="X81:Y81"/>
    <mergeCell ref="X82:Y82"/>
    <mergeCell ref="X83:Y83"/>
    <mergeCell ref="X84:Y84"/>
    <mergeCell ref="X85:Y85"/>
    <mergeCell ref="X86:Y86"/>
    <mergeCell ref="V87:W87"/>
    <mergeCell ref="V88:W88"/>
    <mergeCell ref="V89:W89"/>
    <mergeCell ref="V90:W90"/>
    <mergeCell ref="V91:W91"/>
    <mergeCell ref="V92:W92"/>
    <mergeCell ref="V81:W81"/>
    <mergeCell ref="V82:W82"/>
    <mergeCell ref="V83:W83"/>
    <mergeCell ref="V84:W84"/>
    <mergeCell ref="V85:W85"/>
    <mergeCell ref="V86:W86"/>
    <mergeCell ref="T87:U87"/>
    <mergeCell ref="T88:U88"/>
    <mergeCell ref="T89:U89"/>
    <mergeCell ref="T90:U90"/>
    <mergeCell ref="T91:U91"/>
    <mergeCell ref="T92:U92"/>
    <mergeCell ref="T81:U81"/>
    <mergeCell ref="T82:U82"/>
    <mergeCell ref="T83:U83"/>
    <mergeCell ref="T84:U84"/>
    <mergeCell ref="T85:U85"/>
    <mergeCell ref="T86:U86"/>
    <mergeCell ref="R87:S87"/>
    <mergeCell ref="R88:S88"/>
    <mergeCell ref="R89:S89"/>
    <mergeCell ref="R90:S90"/>
    <mergeCell ref="R91:S91"/>
    <mergeCell ref="R92:S92"/>
    <mergeCell ref="R81:S81"/>
    <mergeCell ref="R82:S82"/>
    <mergeCell ref="R83:S83"/>
    <mergeCell ref="R84:S84"/>
    <mergeCell ref="R85:S85"/>
    <mergeCell ref="R86:S86"/>
    <mergeCell ref="P87:Q87"/>
    <mergeCell ref="P88:Q88"/>
    <mergeCell ref="P89:Q89"/>
    <mergeCell ref="P90:Q90"/>
    <mergeCell ref="P91:Q91"/>
    <mergeCell ref="P92:Q92"/>
    <mergeCell ref="P81:Q81"/>
    <mergeCell ref="P82:Q82"/>
    <mergeCell ref="P83:Q83"/>
    <mergeCell ref="P84:Q84"/>
    <mergeCell ref="P85:Q85"/>
    <mergeCell ref="P86:Q86"/>
    <mergeCell ref="H91:I91"/>
    <mergeCell ref="H92:I92"/>
    <mergeCell ref="H81:I81"/>
    <mergeCell ref="H82:I82"/>
    <mergeCell ref="H83:I83"/>
    <mergeCell ref="H84:I84"/>
    <mergeCell ref="H85:I85"/>
    <mergeCell ref="H86:I86"/>
    <mergeCell ref="N87:O87"/>
    <mergeCell ref="N88:O88"/>
    <mergeCell ref="N89:O89"/>
    <mergeCell ref="N90:O90"/>
    <mergeCell ref="N91:O91"/>
    <mergeCell ref="N92:O92"/>
    <mergeCell ref="N81:O81"/>
    <mergeCell ref="N82:O82"/>
    <mergeCell ref="N83:O83"/>
    <mergeCell ref="N84:O84"/>
    <mergeCell ref="N85:O85"/>
    <mergeCell ref="N86:O86"/>
    <mergeCell ref="L87:M87"/>
    <mergeCell ref="L88:M88"/>
    <mergeCell ref="L89:M89"/>
    <mergeCell ref="L90:M90"/>
    <mergeCell ref="L91:M91"/>
    <mergeCell ref="L92:M92"/>
    <mergeCell ref="L81:M81"/>
    <mergeCell ref="L82:M82"/>
    <mergeCell ref="L83:M83"/>
    <mergeCell ref="L84:M84"/>
    <mergeCell ref="L85:M85"/>
    <mergeCell ref="L86:M86"/>
    <mergeCell ref="F83:G83"/>
    <mergeCell ref="F84:G84"/>
    <mergeCell ref="F85:G85"/>
    <mergeCell ref="F86:G86"/>
    <mergeCell ref="D87:E87"/>
    <mergeCell ref="D88:E88"/>
    <mergeCell ref="D89:E89"/>
    <mergeCell ref="D90:E90"/>
    <mergeCell ref="D91:E91"/>
    <mergeCell ref="D92:E92"/>
    <mergeCell ref="D81:E81"/>
    <mergeCell ref="D82:E82"/>
    <mergeCell ref="D83:E83"/>
    <mergeCell ref="D84:E84"/>
    <mergeCell ref="D85:E85"/>
    <mergeCell ref="D86:E86"/>
    <mergeCell ref="J87:K87"/>
    <mergeCell ref="J88:K88"/>
    <mergeCell ref="J89:K89"/>
    <mergeCell ref="J90:K90"/>
    <mergeCell ref="J91:K91"/>
    <mergeCell ref="J92:K92"/>
    <mergeCell ref="J81:K81"/>
    <mergeCell ref="J82:K82"/>
    <mergeCell ref="J83:K83"/>
    <mergeCell ref="J84:K84"/>
    <mergeCell ref="J85:K85"/>
    <mergeCell ref="J86:K86"/>
    <mergeCell ref="H87:I87"/>
    <mergeCell ref="H88:I88"/>
    <mergeCell ref="H89:I89"/>
    <mergeCell ref="H90:I90"/>
    <mergeCell ref="P105:Q105"/>
    <mergeCell ref="R105:S105"/>
    <mergeCell ref="T105:U105"/>
    <mergeCell ref="V105:W105"/>
    <mergeCell ref="X105:Y105"/>
    <mergeCell ref="Z105:AA105"/>
    <mergeCell ref="D105:E105"/>
    <mergeCell ref="F105:G105"/>
    <mergeCell ref="H105:I105"/>
    <mergeCell ref="J105:K105"/>
    <mergeCell ref="L105:M105"/>
    <mergeCell ref="N105:O105"/>
    <mergeCell ref="P104:Q104"/>
    <mergeCell ref="R104:S104"/>
    <mergeCell ref="T104:U104"/>
    <mergeCell ref="V104:W104"/>
    <mergeCell ref="X104:Y104"/>
    <mergeCell ref="Z104:AA104"/>
    <mergeCell ref="D104:E104"/>
    <mergeCell ref="F104:G104"/>
    <mergeCell ref="H104:I104"/>
    <mergeCell ref="J104:K104"/>
    <mergeCell ref="L104:M104"/>
    <mergeCell ref="N104:O104"/>
    <mergeCell ref="P103:Q103"/>
    <mergeCell ref="R103:S103"/>
    <mergeCell ref="T103:U103"/>
    <mergeCell ref="V103:W103"/>
    <mergeCell ref="X103:Y103"/>
    <mergeCell ref="Z103:AA103"/>
    <mergeCell ref="D103:E103"/>
    <mergeCell ref="F103:G103"/>
    <mergeCell ref="H103:I103"/>
    <mergeCell ref="J103:K103"/>
    <mergeCell ref="L103:M103"/>
    <mergeCell ref="N103:O103"/>
    <mergeCell ref="P102:Q102"/>
    <mergeCell ref="R102:S102"/>
    <mergeCell ref="T102:U102"/>
    <mergeCell ref="V102:W102"/>
    <mergeCell ref="X102:Y102"/>
    <mergeCell ref="Z102:AA102"/>
    <mergeCell ref="D102:E102"/>
    <mergeCell ref="F102:G102"/>
    <mergeCell ref="H102:I102"/>
    <mergeCell ref="J102:K102"/>
    <mergeCell ref="L102:M102"/>
    <mergeCell ref="N102:O102"/>
    <mergeCell ref="P101:Q101"/>
    <mergeCell ref="R101:S101"/>
    <mergeCell ref="T101:U101"/>
    <mergeCell ref="V101:W101"/>
    <mergeCell ref="X101:Y101"/>
    <mergeCell ref="Z101:AA101"/>
    <mergeCell ref="D101:E101"/>
    <mergeCell ref="F101:G101"/>
    <mergeCell ref="H101:I101"/>
    <mergeCell ref="J101:K101"/>
    <mergeCell ref="L101:M101"/>
    <mergeCell ref="N101:O101"/>
    <mergeCell ref="P100:Q100"/>
    <mergeCell ref="R100:S100"/>
    <mergeCell ref="T100:U100"/>
    <mergeCell ref="V100:W100"/>
    <mergeCell ref="X100:Y100"/>
    <mergeCell ref="Z100:AA100"/>
    <mergeCell ref="D100:E100"/>
    <mergeCell ref="F100:G100"/>
    <mergeCell ref="H100:I100"/>
    <mergeCell ref="J100:K100"/>
    <mergeCell ref="L100:M100"/>
    <mergeCell ref="N100:O100"/>
    <mergeCell ref="P99:Q99"/>
    <mergeCell ref="R99:S99"/>
    <mergeCell ref="T99:U99"/>
    <mergeCell ref="V99:W99"/>
    <mergeCell ref="X99:Y99"/>
    <mergeCell ref="Z99:AA99"/>
    <mergeCell ref="D99:E99"/>
    <mergeCell ref="F99:G99"/>
    <mergeCell ref="H99:I99"/>
    <mergeCell ref="J99:K99"/>
    <mergeCell ref="L99:M99"/>
    <mergeCell ref="N99:O99"/>
    <mergeCell ref="P98:Q98"/>
    <mergeCell ref="R98:S98"/>
    <mergeCell ref="T98:U98"/>
    <mergeCell ref="V98:W98"/>
    <mergeCell ref="X98:Y98"/>
    <mergeCell ref="Z98:AA98"/>
    <mergeCell ref="D98:E98"/>
    <mergeCell ref="F98:G98"/>
    <mergeCell ref="H98:I98"/>
    <mergeCell ref="J98:K98"/>
    <mergeCell ref="L98:M98"/>
    <mergeCell ref="N98:O98"/>
    <mergeCell ref="P97:Q97"/>
    <mergeCell ref="R97:S97"/>
    <mergeCell ref="T97:U97"/>
    <mergeCell ref="V97:W97"/>
    <mergeCell ref="X97:Y97"/>
    <mergeCell ref="Z97:AA97"/>
    <mergeCell ref="D97:E97"/>
    <mergeCell ref="F97:G97"/>
    <mergeCell ref="H97:I97"/>
    <mergeCell ref="J97:K97"/>
    <mergeCell ref="L97:M97"/>
    <mergeCell ref="N97:O97"/>
    <mergeCell ref="P96:Q96"/>
    <mergeCell ref="R96:S96"/>
    <mergeCell ref="T96:U96"/>
    <mergeCell ref="V96:W96"/>
    <mergeCell ref="X96:Y96"/>
    <mergeCell ref="Z96:AA96"/>
    <mergeCell ref="D96:E96"/>
    <mergeCell ref="F96:G96"/>
    <mergeCell ref="H96:I96"/>
    <mergeCell ref="J96:K96"/>
    <mergeCell ref="L96:M96"/>
    <mergeCell ref="N96:O96"/>
    <mergeCell ref="P95:Q95"/>
    <mergeCell ref="R95:S95"/>
    <mergeCell ref="T95:U95"/>
    <mergeCell ref="V95:W95"/>
    <mergeCell ref="X95:Y95"/>
    <mergeCell ref="Z95:AA95"/>
    <mergeCell ref="D95:E95"/>
    <mergeCell ref="F95:G95"/>
    <mergeCell ref="H95:I95"/>
    <mergeCell ref="J95:K95"/>
    <mergeCell ref="L95:M95"/>
    <mergeCell ref="N95:O95"/>
    <mergeCell ref="P78:Q78"/>
    <mergeCell ref="R78:S78"/>
    <mergeCell ref="T78:U78"/>
    <mergeCell ref="V78:W78"/>
    <mergeCell ref="X78:Y78"/>
    <mergeCell ref="Z78:AA78"/>
    <mergeCell ref="D78:E78"/>
    <mergeCell ref="F78:G78"/>
    <mergeCell ref="H78:I78"/>
    <mergeCell ref="J78:K78"/>
    <mergeCell ref="L78:M78"/>
    <mergeCell ref="N78:O78"/>
    <mergeCell ref="F87:G87"/>
    <mergeCell ref="F88:G88"/>
    <mergeCell ref="F89:G89"/>
    <mergeCell ref="F90:G90"/>
    <mergeCell ref="F91:G91"/>
    <mergeCell ref="F92:G92"/>
    <mergeCell ref="F81:G81"/>
    <mergeCell ref="F82:G82"/>
    <mergeCell ref="X77:Y77"/>
    <mergeCell ref="Z77:AA77"/>
    <mergeCell ref="D77:E77"/>
    <mergeCell ref="F77:G77"/>
    <mergeCell ref="H77:I77"/>
    <mergeCell ref="J77:K77"/>
    <mergeCell ref="L77:M77"/>
    <mergeCell ref="N77:O77"/>
    <mergeCell ref="P76:Q76"/>
    <mergeCell ref="R76:S76"/>
    <mergeCell ref="T76:U76"/>
    <mergeCell ref="V76:W76"/>
    <mergeCell ref="X76:Y76"/>
    <mergeCell ref="Z76:AA76"/>
    <mergeCell ref="D76:E76"/>
    <mergeCell ref="F76:G76"/>
    <mergeCell ref="H76:I76"/>
    <mergeCell ref="J76:K76"/>
    <mergeCell ref="L76:M76"/>
    <mergeCell ref="N76:O76"/>
    <mergeCell ref="P77:Q77"/>
    <mergeCell ref="R77:S77"/>
    <mergeCell ref="T77:U77"/>
    <mergeCell ref="V77:W77"/>
    <mergeCell ref="P75:Q75"/>
    <mergeCell ref="R75:S75"/>
    <mergeCell ref="T75:U75"/>
    <mergeCell ref="V75:W75"/>
    <mergeCell ref="X75:Y75"/>
    <mergeCell ref="Z75:AA75"/>
    <mergeCell ref="D75:E75"/>
    <mergeCell ref="F75:G75"/>
    <mergeCell ref="H75:I75"/>
    <mergeCell ref="J75:K75"/>
    <mergeCell ref="L75:M75"/>
    <mergeCell ref="N75:O75"/>
    <mergeCell ref="P74:Q74"/>
    <mergeCell ref="R74:S74"/>
    <mergeCell ref="T74:U74"/>
    <mergeCell ref="V74:W74"/>
    <mergeCell ref="X74:Y74"/>
    <mergeCell ref="Z74:AA74"/>
    <mergeCell ref="D74:E74"/>
    <mergeCell ref="F74:G74"/>
    <mergeCell ref="H74:I74"/>
    <mergeCell ref="J74:K74"/>
    <mergeCell ref="L74:M74"/>
    <mergeCell ref="N74:O74"/>
    <mergeCell ref="P73:Q73"/>
    <mergeCell ref="R73:S73"/>
    <mergeCell ref="T73:U73"/>
    <mergeCell ref="V73:W73"/>
    <mergeCell ref="X73:Y73"/>
    <mergeCell ref="Z73:AA73"/>
    <mergeCell ref="D73:E73"/>
    <mergeCell ref="F73:G73"/>
    <mergeCell ref="H73:I73"/>
    <mergeCell ref="J73:K73"/>
    <mergeCell ref="L73:M73"/>
    <mergeCell ref="N73:O73"/>
    <mergeCell ref="P72:Q72"/>
    <mergeCell ref="R72:S72"/>
    <mergeCell ref="T72:U72"/>
    <mergeCell ref="V72:W72"/>
    <mergeCell ref="X72:Y72"/>
    <mergeCell ref="Z72:AA72"/>
    <mergeCell ref="D72:E72"/>
    <mergeCell ref="F72:G72"/>
    <mergeCell ref="H72:I72"/>
    <mergeCell ref="J72:K72"/>
    <mergeCell ref="L72:M72"/>
    <mergeCell ref="N72:O72"/>
    <mergeCell ref="P71:Q71"/>
    <mergeCell ref="R71:S71"/>
    <mergeCell ref="T71:U71"/>
    <mergeCell ref="V71:W71"/>
    <mergeCell ref="X71:Y71"/>
    <mergeCell ref="Z71:AA71"/>
    <mergeCell ref="D71:E71"/>
    <mergeCell ref="F71:G71"/>
    <mergeCell ref="H71:I71"/>
    <mergeCell ref="J71:K71"/>
    <mergeCell ref="L71:M71"/>
    <mergeCell ref="N71:O71"/>
    <mergeCell ref="P70:Q70"/>
    <mergeCell ref="R70:S70"/>
    <mergeCell ref="T70:U70"/>
    <mergeCell ref="V70:W70"/>
    <mergeCell ref="X70:Y70"/>
    <mergeCell ref="Z70:AA70"/>
    <mergeCell ref="D70:E70"/>
    <mergeCell ref="F70:G70"/>
    <mergeCell ref="H70:I70"/>
    <mergeCell ref="J70:K70"/>
    <mergeCell ref="L70:M70"/>
    <mergeCell ref="N70:O70"/>
    <mergeCell ref="P69:Q69"/>
    <mergeCell ref="R69:S69"/>
    <mergeCell ref="T69:U69"/>
    <mergeCell ref="V69:W69"/>
    <mergeCell ref="X69:Y69"/>
    <mergeCell ref="Z69:AA69"/>
    <mergeCell ref="D69:E69"/>
    <mergeCell ref="F69:G69"/>
    <mergeCell ref="H69:I69"/>
    <mergeCell ref="J69:K69"/>
    <mergeCell ref="L69:M69"/>
    <mergeCell ref="N69:O69"/>
    <mergeCell ref="P68:Q68"/>
    <mergeCell ref="R68:S68"/>
    <mergeCell ref="T68:U68"/>
    <mergeCell ref="V68:W68"/>
    <mergeCell ref="X68:Y68"/>
    <mergeCell ref="Z68:AA68"/>
    <mergeCell ref="D68:E68"/>
    <mergeCell ref="F68:G68"/>
    <mergeCell ref="H68:I68"/>
    <mergeCell ref="J68:K68"/>
    <mergeCell ref="L68:M68"/>
    <mergeCell ref="N68:O68"/>
    <mergeCell ref="P67:Q67"/>
    <mergeCell ref="R67:S67"/>
    <mergeCell ref="T67:U67"/>
    <mergeCell ref="V67:W67"/>
    <mergeCell ref="X67:Y67"/>
    <mergeCell ref="Z67:AA67"/>
    <mergeCell ref="D67:E67"/>
    <mergeCell ref="F67:G67"/>
    <mergeCell ref="H67:I67"/>
    <mergeCell ref="J67:K67"/>
    <mergeCell ref="L67:M67"/>
    <mergeCell ref="N67:O67"/>
    <mergeCell ref="P64:Q64"/>
    <mergeCell ref="R64:S64"/>
    <mergeCell ref="T64:U64"/>
    <mergeCell ref="V64:W64"/>
    <mergeCell ref="X64:Y64"/>
    <mergeCell ref="Z64:AA64"/>
    <mergeCell ref="D64:E64"/>
    <mergeCell ref="F64:G64"/>
    <mergeCell ref="H64:I64"/>
    <mergeCell ref="J64:K64"/>
    <mergeCell ref="L64:M64"/>
    <mergeCell ref="N64:O64"/>
    <mergeCell ref="D66:E66"/>
    <mergeCell ref="F66:G66"/>
    <mergeCell ref="H66:I66"/>
    <mergeCell ref="J66:K66"/>
    <mergeCell ref="L66:M66"/>
    <mergeCell ref="N66:O66"/>
    <mergeCell ref="P66:Q66"/>
    <mergeCell ref="R66:S66"/>
    <mergeCell ref="P62:Q62"/>
    <mergeCell ref="R62:S62"/>
    <mergeCell ref="T62:U62"/>
    <mergeCell ref="V62:W62"/>
    <mergeCell ref="X62:Y62"/>
    <mergeCell ref="Z62:AA62"/>
    <mergeCell ref="D62:E62"/>
    <mergeCell ref="F62:G62"/>
    <mergeCell ref="H62:I62"/>
    <mergeCell ref="J62:K62"/>
    <mergeCell ref="L62:M62"/>
    <mergeCell ref="N62:O62"/>
    <mergeCell ref="P61:Q61"/>
    <mergeCell ref="R61:S61"/>
    <mergeCell ref="T61:U61"/>
    <mergeCell ref="V61:W61"/>
    <mergeCell ref="X61:Y61"/>
    <mergeCell ref="Z61:AA61"/>
    <mergeCell ref="D61:E61"/>
    <mergeCell ref="F61:G61"/>
    <mergeCell ref="H61:I61"/>
    <mergeCell ref="J61:K61"/>
    <mergeCell ref="L61:M61"/>
    <mergeCell ref="N61:O61"/>
    <mergeCell ref="P60:Q60"/>
    <mergeCell ref="R60:S60"/>
    <mergeCell ref="T60:U60"/>
    <mergeCell ref="V60:W60"/>
    <mergeCell ref="X60:Y60"/>
    <mergeCell ref="Z60:AA60"/>
    <mergeCell ref="D60:E60"/>
    <mergeCell ref="F60:G60"/>
    <mergeCell ref="H60:I60"/>
    <mergeCell ref="J60:K60"/>
    <mergeCell ref="L60:M60"/>
    <mergeCell ref="N60:O60"/>
    <mergeCell ref="P59:Q59"/>
    <mergeCell ref="R59:S59"/>
    <mergeCell ref="T59:U59"/>
    <mergeCell ref="V59:W59"/>
    <mergeCell ref="X59:Y59"/>
    <mergeCell ref="Z59:AA59"/>
    <mergeCell ref="D59:E59"/>
    <mergeCell ref="F59:G59"/>
    <mergeCell ref="H59:I59"/>
    <mergeCell ref="J59:K59"/>
    <mergeCell ref="L59:M59"/>
    <mergeCell ref="N59:O59"/>
    <mergeCell ref="P58:Q58"/>
    <mergeCell ref="R58:S58"/>
    <mergeCell ref="T58:U58"/>
    <mergeCell ref="V58:W58"/>
    <mergeCell ref="X58:Y58"/>
    <mergeCell ref="Z58:AA58"/>
    <mergeCell ref="D58:E58"/>
    <mergeCell ref="F58:G58"/>
    <mergeCell ref="H58:I58"/>
    <mergeCell ref="J58:K58"/>
    <mergeCell ref="L58:M58"/>
    <mergeCell ref="N58:O58"/>
    <mergeCell ref="P57:Q57"/>
    <mergeCell ref="R57:S57"/>
    <mergeCell ref="T57:U57"/>
    <mergeCell ref="V57:W57"/>
    <mergeCell ref="X57:Y57"/>
    <mergeCell ref="Z57:AA57"/>
    <mergeCell ref="D57:E57"/>
    <mergeCell ref="F57:G57"/>
    <mergeCell ref="H57:I57"/>
    <mergeCell ref="J57:K57"/>
    <mergeCell ref="L57:M57"/>
    <mergeCell ref="N57:O57"/>
    <mergeCell ref="P56:Q56"/>
    <mergeCell ref="R56:S56"/>
    <mergeCell ref="T56:U56"/>
    <mergeCell ref="V56:W56"/>
    <mergeCell ref="X56:Y56"/>
    <mergeCell ref="Z56:AA56"/>
    <mergeCell ref="D56:E56"/>
    <mergeCell ref="F56:G56"/>
    <mergeCell ref="H56:I56"/>
    <mergeCell ref="J56:K56"/>
    <mergeCell ref="L56:M56"/>
    <mergeCell ref="N56:O56"/>
    <mergeCell ref="P55:Q55"/>
    <mergeCell ref="R55:S55"/>
    <mergeCell ref="T55:U55"/>
    <mergeCell ref="V55:W55"/>
    <mergeCell ref="X55:Y55"/>
    <mergeCell ref="Z55:AA55"/>
    <mergeCell ref="D55:E55"/>
    <mergeCell ref="F55:G55"/>
    <mergeCell ref="H55:I55"/>
    <mergeCell ref="J55:K55"/>
    <mergeCell ref="L55:M55"/>
    <mergeCell ref="N55:O55"/>
    <mergeCell ref="P54:Q54"/>
    <mergeCell ref="R54:S54"/>
    <mergeCell ref="T54:U54"/>
    <mergeCell ref="V54:W54"/>
    <mergeCell ref="X54:Y54"/>
    <mergeCell ref="Z54:AA54"/>
    <mergeCell ref="D54:E54"/>
    <mergeCell ref="F54:G54"/>
    <mergeCell ref="H54:I54"/>
    <mergeCell ref="J54:K54"/>
    <mergeCell ref="L54:M54"/>
    <mergeCell ref="N54:O54"/>
    <mergeCell ref="P53:Q53"/>
    <mergeCell ref="R53:S53"/>
    <mergeCell ref="T53:U53"/>
    <mergeCell ref="V53:W53"/>
    <mergeCell ref="X53:Y53"/>
    <mergeCell ref="Z53:AA53"/>
    <mergeCell ref="D53:E53"/>
    <mergeCell ref="F53:G53"/>
    <mergeCell ref="H53:I53"/>
    <mergeCell ref="J53:K53"/>
    <mergeCell ref="L53:M53"/>
    <mergeCell ref="N53:O53"/>
    <mergeCell ref="X50:Y50"/>
    <mergeCell ref="Z50:AA50"/>
    <mergeCell ref="D50:E50"/>
    <mergeCell ref="F50:G50"/>
    <mergeCell ref="H50:I50"/>
    <mergeCell ref="J50:K50"/>
    <mergeCell ref="L50:M50"/>
    <mergeCell ref="N50:O50"/>
    <mergeCell ref="D51:E51"/>
    <mergeCell ref="F51:G51"/>
    <mergeCell ref="H51:I51"/>
    <mergeCell ref="J51:K51"/>
    <mergeCell ref="L51:M51"/>
    <mergeCell ref="N51:O51"/>
    <mergeCell ref="P51:Q51"/>
    <mergeCell ref="R51:S51"/>
    <mergeCell ref="P49:Q49"/>
    <mergeCell ref="R49:S49"/>
    <mergeCell ref="T49:U49"/>
    <mergeCell ref="V49:W49"/>
    <mergeCell ref="X49:Y49"/>
    <mergeCell ref="Z49:AA49"/>
    <mergeCell ref="D49:E49"/>
    <mergeCell ref="F49:G49"/>
    <mergeCell ref="H49:I49"/>
    <mergeCell ref="J49:K49"/>
    <mergeCell ref="L49:M49"/>
    <mergeCell ref="N49:O49"/>
    <mergeCell ref="P48:Q48"/>
    <mergeCell ref="R48:S48"/>
    <mergeCell ref="T48:U48"/>
    <mergeCell ref="V48:W48"/>
    <mergeCell ref="X48:Y48"/>
    <mergeCell ref="Z48:AA48"/>
    <mergeCell ref="D48:E48"/>
    <mergeCell ref="F48:G48"/>
    <mergeCell ref="H48:I48"/>
    <mergeCell ref="J48:K48"/>
    <mergeCell ref="L48:M48"/>
    <mergeCell ref="N48:O48"/>
    <mergeCell ref="P47:Q47"/>
    <mergeCell ref="R47:S47"/>
    <mergeCell ref="T47:U47"/>
    <mergeCell ref="V47:W47"/>
    <mergeCell ref="X47:Y47"/>
    <mergeCell ref="Z47:AA47"/>
    <mergeCell ref="D47:E47"/>
    <mergeCell ref="F47:G47"/>
    <mergeCell ref="H47:I47"/>
    <mergeCell ref="J47:K47"/>
    <mergeCell ref="L47:M47"/>
    <mergeCell ref="N47:O47"/>
    <mergeCell ref="P46:Q46"/>
    <mergeCell ref="R46:S46"/>
    <mergeCell ref="T46:U46"/>
    <mergeCell ref="V46:W46"/>
    <mergeCell ref="X46:Y46"/>
    <mergeCell ref="Z46:AA46"/>
    <mergeCell ref="D46:E46"/>
    <mergeCell ref="F46:G46"/>
    <mergeCell ref="H46:I46"/>
    <mergeCell ref="J46:K46"/>
    <mergeCell ref="L46:M46"/>
    <mergeCell ref="N46:O46"/>
    <mergeCell ref="P45:Q45"/>
    <mergeCell ref="R45:S45"/>
    <mergeCell ref="T45:U45"/>
    <mergeCell ref="V45:W45"/>
    <mergeCell ref="T43:U43"/>
    <mergeCell ref="V43:W43"/>
    <mergeCell ref="X45:Y45"/>
    <mergeCell ref="Z45:AA45"/>
    <mergeCell ref="D45:E45"/>
    <mergeCell ref="F45:G45"/>
    <mergeCell ref="H45:I45"/>
    <mergeCell ref="J45:K45"/>
    <mergeCell ref="L45:M45"/>
    <mergeCell ref="N45:O45"/>
    <mergeCell ref="P44:Q44"/>
    <mergeCell ref="R44:S44"/>
    <mergeCell ref="T44:U44"/>
    <mergeCell ref="V44:W44"/>
    <mergeCell ref="X44:Y44"/>
    <mergeCell ref="Z44:AA44"/>
    <mergeCell ref="J42:K42"/>
    <mergeCell ref="V40:W40"/>
    <mergeCell ref="X40:Y40"/>
    <mergeCell ref="Z40:AA40"/>
    <mergeCell ref="D41:E41"/>
    <mergeCell ref="F41:G41"/>
    <mergeCell ref="H41:I41"/>
    <mergeCell ref="J41:K41"/>
    <mergeCell ref="L41:M41"/>
    <mergeCell ref="N41:O41"/>
    <mergeCell ref="P41:Q41"/>
    <mergeCell ref="D43:E43"/>
    <mergeCell ref="F43:G43"/>
    <mergeCell ref="H43:I43"/>
    <mergeCell ref="J43:K43"/>
    <mergeCell ref="L43:M43"/>
    <mergeCell ref="N43:O43"/>
    <mergeCell ref="P43:Q43"/>
    <mergeCell ref="R43:S43"/>
    <mergeCell ref="L42:M42"/>
    <mergeCell ref="N42:O42"/>
    <mergeCell ref="P42:Q42"/>
    <mergeCell ref="R42:S42"/>
    <mergeCell ref="T42:U42"/>
    <mergeCell ref="V42:W42"/>
    <mergeCell ref="X43:Y43"/>
    <mergeCell ref="Z43:AA43"/>
    <mergeCell ref="D44:E44"/>
    <mergeCell ref="F44:G44"/>
    <mergeCell ref="H44:I44"/>
    <mergeCell ref="J44:K44"/>
    <mergeCell ref="L44:M44"/>
    <mergeCell ref="N44:O44"/>
    <mergeCell ref="X42:Y42"/>
    <mergeCell ref="Z42:AA42"/>
    <mergeCell ref="Z39:AA39"/>
    <mergeCell ref="D40:E40"/>
    <mergeCell ref="F40:G40"/>
    <mergeCell ref="H40:I40"/>
    <mergeCell ref="J40:K40"/>
    <mergeCell ref="L40:M40"/>
    <mergeCell ref="N40:O40"/>
    <mergeCell ref="P40:Q40"/>
    <mergeCell ref="R40:S40"/>
    <mergeCell ref="T40:U40"/>
    <mergeCell ref="N39:O39"/>
    <mergeCell ref="P39:Q39"/>
    <mergeCell ref="R39:S39"/>
    <mergeCell ref="T39:U39"/>
    <mergeCell ref="V39:W39"/>
    <mergeCell ref="X39:Y39"/>
    <mergeCell ref="R41:S41"/>
    <mergeCell ref="T41:U41"/>
    <mergeCell ref="V41:W41"/>
    <mergeCell ref="X41:Y41"/>
    <mergeCell ref="Z41:AA41"/>
    <mergeCell ref="D42:E42"/>
    <mergeCell ref="F42:G42"/>
    <mergeCell ref="H42:I42"/>
    <mergeCell ref="R36:S36"/>
    <mergeCell ref="T36:U36"/>
    <mergeCell ref="V36:W36"/>
    <mergeCell ref="X36:Y36"/>
    <mergeCell ref="Z36:AA36"/>
    <mergeCell ref="D39:E39"/>
    <mergeCell ref="F39:G39"/>
    <mergeCell ref="H39:I39"/>
    <mergeCell ref="J39:K39"/>
    <mergeCell ref="L39:M39"/>
    <mergeCell ref="D37:E37"/>
    <mergeCell ref="F37:G37"/>
    <mergeCell ref="H37:I37"/>
    <mergeCell ref="J37:K37"/>
    <mergeCell ref="L37:M37"/>
    <mergeCell ref="N37:O37"/>
    <mergeCell ref="V35:W35"/>
    <mergeCell ref="X35:Y35"/>
    <mergeCell ref="Z35:AA35"/>
    <mergeCell ref="D36:E36"/>
    <mergeCell ref="F36:G36"/>
    <mergeCell ref="H36:I36"/>
    <mergeCell ref="J36:K36"/>
    <mergeCell ref="L36:M36"/>
    <mergeCell ref="N36:O36"/>
    <mergeCell ref="P36:Q36"/>
    <mergeCell ref="P37:Q37"/>
    <mergeCell ref="R37:S37"/>
    <mergeCell ref="T37:U37"/>
    <mergeCell ref="V37:W37"/>
    <mergeCell ref="X37:Y37"/>
    <mergeCell ref="Z37:AA37"/>
    <mergeCell ref="Z34:AA34"/>
    <mergeCell ref="D35:E35"/>
    <mergeCell ref="F35:G35"/>
    <mergeCell ref="H35:I35"/>
    <mergeCell ref="J35:K35"/>
    <mergeCell ref="L35:M35"/>
    <mergeCell ref="N35:O35"/>
    <mergeCell ref="P35:Q35"/>
    <mergeCell ref="R35:S35"/>
    <mergeCell ref="T35:U35"/>
    <mergeCell ref="N34:O34"/>
    <mergeCell ref="P34:Q34"/>
    <mergeCell ref="R34:S34"/>
    <mergeCell ref="T34:U34"/>
    <mergeCell ref="V34:W34"/>
    <mergeCell ref="X34:Y34"/>
    <mergeCell ref="Z30:AA30"/>
    <mergeCell ref="D31:E31"/>
    <mergeCell ref="F31:G31"/>
    <mergeCell ref="H31:I31"/>
    <mergeCell ref="J31:K31"/>
    <mergeCell ref="L31:M31"/>
    <mergeCell ref="R33:S33"/>
    <mergeCell ref="T33:U33"/>
    <mergeCell ref="V33:W33"/>
    <mergeCell ref="X33:Y33"/>
    <mergeCell ref="Z33:AA33"/>
    <mergeCell ref="D34:E34"/>
    <mergeCell ref="F34:G34"/>
    <mergeCell ref="H34:I34"/>
    <mergeCell ref="J34:K34"/>
    <mergeCell ref="L34:M34"/>
    <mergeCell ref="V32:W32"/>
    <mergeCell ref="X32:Y32"/>
    <mergeCell ref="Z32:AA32"/>
    <mergeCell ref="D33:E33"/>
    <mergeCell ref="F33:G33"/>
    <mergeCell ref="H33:I33"/>
    <mergeCell ref="J33:K33"/>
    <mergeCell ref="L33:M33"/>
    <mergeCell ref="N33:O33"/>
    <mergeCell ref="P33:Q33"/>
    <mergeCell ref="J29:K29"/>
    <mergeCell ref="L29:M29"/>
    <mergeCell ref="N29:O29"/>
    <mergeCell ref="P29:Q29"/>
    <mergeCell ref="R29:S29"/>
    <mergeCell ref="T29:U29"/>
    <mergeCell ref="N28:O28"/>
    <mergeCell ref="P28:Q28"/>
    <mergeCell ref="R28:S28"/>
    <mergeCell ref="T28:U28"/>
    <mergeCell ref="V28:W28"/>
    <mergeCell ref="X28:Y28"/>
    <mergeCell ref="Z31:AA31"/>
    <mergeCell ref="D32:E32"/>
    <mergeCell ref="F32:G32"/>
    <mergeCell ref="H32:I32"/>
    <mergeCell ref="J32:K32"/>
    <mergeCell ref="L32:M32"/>
    <mergeCell ref="N32:O32"/>
    <mergeCell ref="P32:Q32"/>
    <mergeCell ref="R32:S32"/>
    <mergeCell ref="T32:U32"/>
    <mergeCell ref="N31:O31"/>
    <mergeCell ref="P31:Q31"/>
    <mergeCell ref="R31:S31"/>
    <mergeCell ref="T31:U31"/>
    <mergeCell ref="V31:W31"/>
    <mergeCell ref="X31:Y31"/>
    <mergeCell ref="R30:S30"/>
    <mergeCell ref="T30:U30"/>
    <mergeCell ref="V30:W30"/>
    <mergeCell ref="X30:Y30"/>
    <mergeCell ref="D28:E28"/>
    <mergeCell ref="F28:G28"/>
    <mergeCell ref="H28:I28"/>
    <mergeCell ref="J28:K28"/>
    <mergeCell ref="L28:M28"/>
    <mergeCell ref="P27:Q27"/>
    <mergeCell ref="R27:S27"/>
    <mergeCell ref="T27:U27"/>
    <mergeCell ref="V27:W27"/>
    <mergeCell ref="X27:Y27"/>
    <mergeCell ref="Z27:AA27"/>
    <mergeCell ref="D27:E27"/>
    <mergeCell ref="F27:G27"/>
    <mergeCell ref="H27:I27"/>
    <mergeCell ref="J27:K27"/>
    <mergeCell ref="L27:M27"/>
    <mergeCell ref="N27:O27"/>
    <mergeCell ref="V29:W29"/>
    <mergeCell ref="X29:Y29"/>
    <mergeCell ref="Z29:AA29"/>
    <mergeCell ref="D30:E30"/>
    <mergeCell ref="F30:G30"/>
    <mergeCell ref="H30:I30"/>
    <mergeCell ref="J30:K30"/>
    <mergeCell ref="L30:M30"/>
    <mergeCell ref="N30:O30"/>
    <mergeCell ref="P30:Q30"/>
    <mergeCell ref="Z28:AA28"/>
    <mergeCell ref="D29:E29"/>
    <mergeCell ref="F29:G29"/>
    <mergeCell ref="H29:I29"/>
    <mergeCell ref="P26:Q26"/>
    <mergeCell ref="R26:S26"/>
    <mergeCell ref="T26:U26"/>
    <mergeCell ref="V26:W26"/>
    <mergeCell ref="X26:Y26"/>
    <mergeCell ref="Z26:AA26"/>
    <mergeCell ref="D26:E26"/>
    <mergeCell ref="F26:G26"/>
    <mergeCell ref="H26:I26"/>
    <mergeCell ref="J26:K26"/>
    <mergeCell ref="L26:M26"/>
    <mergeCell ref="N26:O26"/>
    <mergeCell ref="P25:Q25"/>
    <mergeCell ref="R25:S25"/>
    <mergeCell ref="T25:U25"/>
    <mergeCell ref="V25:W25"/>
    <mergeCell ref="X25:Y25"/>
    <mergeCell ref="Z25:AA25"/>
    <mergeCell ref="D25:E25"/>
    <mergeCell ref="F25:G25"/>
    <mergeCell ref="H25:I25"/>
    <mergeCell ref="J25:K25"/>
    <mergeCell ref="L25:M25"/>
    <mergeCell ref="N25:O25"/>
    <mergeCell ref="R22:S22"/>
    <mergeCell ref="T22:U22"/>
    <mergeCell ref="V22:W22"/>
    <mergeCell ref="X22:Y22"/>
    <mergeCell ref="Z22:AA22"/>
    <mergeCell ref="V21:W21"/>
    <mergeCell ref="X21:Y21"/>
    <mergeCell ref="Z21:AA21"/>
    <mergeCell ref="D22:E22"/>
    <mergeCell ref="F22:G22"/>
    <mergeCell ref="H22:I22"/>
    <mergeCell ref="J22:K22"/>
    <mergeCell ref="L22:M22"/>
    <mergeCell ref="N22:O22"/>
    <mergeCell ref="P22:Q22"/>
    <mergeCell ref="Z20:AA20"/>
    <mergeCell ref="D21:E21"/>
    <mergeCell ref="F21:G21"/>
    <mergeCell ref="H21:I21"/>
    <mergeCell ref="J21:K21"/>
    <mergeCell ref="L21:M21"/>
    <mergeCell ref="N21:O21"/>
    <mergeCell ref="P21:Q21"/>
    <mergeCell ref="R21:S21"/>
    <mergeCell ref="T21:U21"/>
    <mergeCell ref="N20:O20"/>
    <mergeCell ref="P20:Q20"/>
    <mergeCell ref="R20:S20"/>
    <mergeCell ref="T20:U20"/>
    <mergeCell ref="V20:W20"/>
    <mergeCell ref="X20:Y20"/>
    <mergeCell ref="R19:S19"/>
    <mergeCell ref="T19:U19"/>
    <mergeCell ref="V19:W19"/>
    <mergeCell ref="X19:Y19"/>
    <mergeCell ref="Z19:AA19"/>
    <mergeCell ref="D20:E20"/>
    <mergeCell ref="F20:G20"/>
    <mergeCell ref="H20:I20"/>
    <mergeCell ref="J20:K20"/>
    <mergeCell ref="L20:M20"/>
    <mergeCell ref="V18:W18"/>
    <mergeCell ref="X18:Y18"/>
    <mergeCell ref="Z18:AA18"/>
    <mergeCell ref="D19:E19"/>
    <mergeCell ref="F19:G19"/>
    <mergeCell ref="H19:I19"/>
    <mergeCell ref="J19:K19"/>
    <mergeCell ref="L19:M19"/>
    <mergeCell ref="N19:O19"/>
    <mergeCell ref="P19:Q19"/>
    <mergeCell ref="Z17:AA17"/>
    <mergeCell ref="D18:E18"/>
    <mergeCell ref="F18:G18"/>
    <mergeCell ref="H18:I18"/>
    <mergeCell ref="J18:K18"/>
    <mergeCell ref="L18:M18"/>
    <mergeCell ref="N18:O18"/>
    <mergeCell ref="P18:Q18"/>
    <mergeCell ref="R18:S18"/>
    <mergeCell ref="T18:U18"/>
    <mergeCell ref="N17:O17"/>
    <mergeCell ref="P17:Q17"/>
    <mergeCell ref="R17:S17"/>
    <mergeCell ref="T17:U17"/>
    <mergeCell ref="V17:W17"/>
    <mergeCell ref="X17:Y17"/>
    <mergeCell ref="R16:S16"/>
    <mergeCell ref="T16:U16"/>
    <mergeCell ref="V16:W16"/>
    <mergeCell ref="X16:Y16"/>
    <mergeCell ref="Z16:AA16"/>
    <mergeCell ref="D17:E17"/>
    <mergeCell ref="F17:G17"/>
    <mergeCell ref="H17:I17"/>
    <mergeCell ref="J17:K17"/>
    <mergeCell ref="L17:M17"/>
    <mergeCell ref="D16:E16"/>
    <mergeCell ref="F16:G16"/>
    <mergeCell ref="H16:I16"/>
    <mergeCell ref="J16:K16"/>
    <mergeCell ref="L16:M16"/>
    <mergeCell ref="N16:O16"/>
    <mergeCell ref="T13:U13"/>
    <mergeCell ref="V13:W13"/>
    <mergeCell ref="X13:Y13"/>
    <mergeCell ref="Z13:AA13"/>
    <mergeCell ref="D13:E13"/>
    <mergeCell ref="F13:G13"/>
    <mergeCell ref="H13:I13"/>
    <mergeCell ref="J13:K13"/>
    <mergeCell ref="L13:M13"/>
    <mergeCell ref="N13:O13"/>
    <mergeCell ref="J15:K15"/>
    <mergeCell ref="L15:M15"/>
    <mergeCell ref="N15:O15"/>
    <mergeCell ref="P15:Q15"/>
    <mergeCell ref="R15:S15"/>
    <mergeCell ref="T15:U15"/>
    <mergeCell ref="N14:O14"/>
    <mergeCell ref="P14:Q14"/>
    <mergeCell ref="R14:S14"/>
    <mergeCell ref="T14:U14"/>
    <mergeCell ref="V14:W14"/>
    <mergeCell ref="X14:Y14"/>
    <mergeCell ref="V15:W15"/>
    <mergeCell ref="X15:Y15"/>
    <mergeCell ref="Z15:AA15"/>
    <mergeCell ref="L10:M10"/>
    <mergeCell ref="N10:O10"/>
    <mergeCell ref="P8:Q8"/>
    <mergeCell ref="R8:S8"/>
    <mergeCell ref="T8:U8"/>
    <mergeCell ref="V8:W8"/>
    <mergeCell ref="X8:Y8"/>
    <mergeCell ref="Z8:AA8"/>
    <mergeCell ref="P16:Q16"/>
    <mergeCell ref="Z14:AA14"/>
    <mergeCell ref="D15:E15"/>
    <mergeCell ref="F15:G15"/>
    <mergeCell ref="H15:I15"/>
    <mergeCell ref="P12:Q12"/>
    <mergeCell ref="R12:S12"/>
    <mergeCell ref="T12:U12"/>
    <mergeCell ref="V12:W12"/>
    <mergeCell ref="X12:Y12"/>
    <mergeCell ref="Z12:AA12"/>
    <mergeCell ref="D12:E12"/>
    <mergeCell ref="F12:G12"/>
    <mergeCell ref="H12:I12"/>
    <mergeCell ref="J12:K12"/>
    <mergeCell ref="L12:M12"/>
    <mergeCell ref="N12:O12"/>
    <mergeCell ref="D14:E14"/>
    <mergeCell ref="F14:G14"/>
    <mergeCell ref="H14:I14"/>
    <mergeCell ref="J14:K14"/>
    <mergeCell ref="L14:M14"/>
    <mergeCell ref="P13:Q13"/>
    <mergeCell ref="R13:S13"/>
    <mergeCell ref="P11:Q11"/>
    <mergeCell ref="R11:S11"/>
    <mergeCell ref="T11:U11"/>
    <mergeCell ref="V11:W11"/>
    <mergeCell ref="X11:Y11"/>
    <mergeCell ref="Z11:AA11"/>
    <mergeCell ref="D11:E11"/>
    <mergeCell ref="F11:G11"/>
    <mergeCell ref="H11:I11"/>
    <mergeCell ref="J11:K11"/>
    <mergeCell ref="L11:M11"/>
    <mergeCell ref="N11:O11"/>
    <mergeCell ref="V2:AA2"/>
    <mergeCell ref="V3:AA3"/>
    <mergeCell ref="B7:B10"/>
    <mergeCell ref="V7:W7"/>
    <mergeCell ref="D8:E8"/>
    <mergeCell ref="F8:G8"/>
    <mergeCell ref="H8:I8"/>
    <mergeCell ref="J8:K8"/>
    <mergeCell ref="L8:M8"/>
    <mergeCell ref="N8:O8"/>
    <mergeCell ref="P10:Q10"/>
    <mergeCell ref="R10:S10"/>
    <mergeCell ref="T10:U10"/>
    <mergeCell ref="V10:W10"/>
    <mergeCell ref="X10:Y10"/>
    <mergeCell ref="Z10:AA10"/>
    <mergeCell ref="D10:E10"/>
    <mergeCell ref="F10:G10"/>
    <mergeCell ref="H10:I10"/>
    <mergeCell ref="J10:K10"/>
  </mergeCells>
  <phoneticPr fontId="1"/>
  <dataValidations count="1">
    <dataValidation type="list" allowBlank="1" showInputMessage="1" showErrorMessage="1" sqref="C7" xr:uid="{510BA331-752B-4E2A-9853-1DB11487A075}">
      <formula1>"2024,2025,2026,2027"</formula1>
    </dataValidation>
  </dataValidations>
  <pageMargins left="0.7" right="0.7" top="0.75" bottom="0.75" header="0.3" footer="0.3"/>
  <pageSetup paperSize="9" scale="55" fitToWidth="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B23B-B5A0-46D8-97F7-51F651AE9B47}">
  <sheetPr>
    <tabColor theme="4" tint="0.79998168889431442"/>
    <pageSetUpPr fitToPage="1"/>
  </sheetPr>
  <dimension ref="B2:AA108"/>
  <sheetViews>
    <sheetView zoomScale="130" zoomScaleNormal="130" workbookViewId="0">
      <selection activeCell="P51" sqref="P51:Q51"/>
    </sheetView>
  </sheetViews>
  <sheetFormatPr defaultRowHeight="13.5"/>
  <cols>
    <col min="1" max="1" width="1.5" customWidth="1"/>
    <col min="2" max="2" width="7.875" customWidth="1"/>
    <col min="3" max="3" width="10.25" bestFit="1" customWidth="1"/>
    <col min="4" max="4" width="7.75" customWidth="1"/>
    <col min="5" max="5" width="3.875" customWidth="1"/>
    <col min="6" max="6" width="8" customWidth="1"/>
    <col min="7" max="7" width="3.75" customWidth="1"/>
    <col min="8" max="8" width="7.25" customWidth="1"/>
    <col min="9" max="9" width="4.125" customWidth="1"/>
    <col min="10" max="10" width="7.375" customWidth="1"/>
    <col min="11" max="11" width="4.375" customWidth="1"/>
    <col min="12" max="12" width="7.5" customWidth="1"/>
    <col min="13" max="13" width="4.25" customWidth="1"/>
    <col min="14" max="14" width="6.875" customWidth="1"/>
    <col min="15" max="15" width="4.25" customWidth="1"/>
    <col min="16" max="16" width="6.75" customWidth="1"/>
    <col min="17" max="17" width="4.25" customWidth="1"/>
    <col min="18" max="18" width="7.375" customWidth="1"/>
    <col min="19" max="19" width="5.25" customWidth="1"/>
    <col min="20" max="20" width="6.875" customWidth="1"/>
    <col min="21" max="21" width="4.75" customWidth="1"/>
    <col min="22" max="22" width="7.625" customWidth="1"/>
    <col min="23" max="23" width="4.625" customWidth="1"/>
    <col min="24" max="24" width="7.375" customWidth="1"/>
    <col min="25" max="25" width="4.125" customWidth="1"/>
    <col min="26" max="26" width="7" customWidth="1"/>
    <col min="27" max="27" width="5.625" customWidth="1"/>
  </cols>
  <sheetData>
    <row r="2" spans="2:27">
      <c r="B2" s="80" t="s">
        <v>125</v>
      </c>
      <c r="D2" s="111"/>
      <c r="E2" s="111"/>
      <c r="F2" s="110"/>
      <c r="V2" s="460" t="s">
        <v>142</v>
      </c>
      <c r="W2" s="460"/>
      <c r="X2" s="460"/>
      <c r="Y2" s="460"/>
      <c r="Z2" s="460"/>
      <c r="AA2" s="460"/>
    </row>
    <row r="3" spans="2:27">
      <c r="B3" s="80"/>
      <c r="D3" s="111"/>
      <c r="E3" s="111"/>
      <c r="F3" s="110"/>
      <c r="V3" s="461" t="s">
        <v>141</v>
      </c>
      <c r="W3" s="461"/>
      <c r="X3" s="461"/>
      <c r="Y3" s="461"/>
      <c r="Z3" s="461"/>
      <c r="AA3" s="461"/>
    </row>
    <row r="4" spans="2:27">
      <c r="B4" s="80"/>
      <c r="D4" s="111"/>
      <c r="E4" s="111"/>
      <c r="F4" s="110"/>
      <c r="V4" s="131"/>
      <c r="W4" s="131"/>
      <c r="X4" s="131"/>
      <c r="Y4" s="131"/>
      <c r="Z4" s="131"/>
      <c r="AA4" s="131"/>
    </row>
    <row r="5" spans="2:27">
      <c r="B5" s="151" t="s">
        <v>131</v>
      </c>
      <c r="D5" s="111"/>
      <c r="E5" s="111"/>
      <c r="F5" s="110"/>
      <c r="V5" s="131"/>
      <c r="W5" s="131"/>
      <c r="X5" s="131"/>
      <c r="Y5" s="131"/>
      <c r="Z5" s="131"/>
      <c r="AA5" s="131"/>
    </row>
    <row r="6" spans="2:27" ht="17.25" customHeight="1">
      <c r="B6" s="151" t="s">
        <v>132</v>
      </c>
    </row>
    <row r="7" spans="2:27">
      <c r="B7" s="435"/>
      <c r="C7" s="114">
        <v>2024</v>
      </c>
      <c r="D7" s="132" t="s">
        <v>130</v>
      </c>
      <c r="E7" s="112"/>
      <c r="F7" s="112"/>
      <c r="G7" s="112"/>
      <c r="H7" s="112"/>
      <c r="I7" s="112"/>
      <c r="J7" s="112"/>
      <c r="K7" s="112"/>
      <c r="L7" s="112"/>
      <c r="M7" s="112"/>
      <c r="N7" s="112"/>
      <c r="O7" s="112"/>
      <c r="P7" s="112"/>
      <c r="Q7" s="112"/>
      <c r="R7" s="112"/>
      <c r="S7" s="112"/>
      <c r="T7" s="112"/>
      <c r="U7" s="113"/>
      <c r="V7" s="458">
        <f>C7+1</f>
        <v>2025</v>
      </c>
      <c r="W7" s="459"/>
      <c r="X7" s="112"/>
      <c r="Y7" s="112"/>
      <c r="Z7" s="112"/>
      <c r="AA7" s="113"/>
    </row>
    <row r="8" spans="2:27">
      <c r="B8" s="449"/>
      <c r="C8" s="155" t="s">
        <v>92</v>
      </c>
      <c r="D8" s="415" t="s">
        <v>79</v>
      </c>
      <c r="E8" s="416"/>
      <c r="F8" s="415" t="s">
        <v>80</v>
      </c>
      <c r="G8" s="416"/>
      <c r="H8" s="415" t="s">
        <v>81</v>
      </c>
      <c r="I8" s="416"/>
      <c r="J8" s="415" t="s">
        <v>82</v>
      </c>
      <c r="K8" s="416"/>
      <c r="L8" s="415" t="s">
        <v>83</v>
      </c>
      <c r="M8" s="416"/>
      <c r="N8" s="415" t="s">
        <v>84</v>
      </c>
      <c r="O8" s="416"/>
      <c r="P8" s="415" t="s">
        <v>85</v>
      </c>
      <c r="Q8" s="416"/>
      <c r="R8" s="415" t="s">
        <v>86</v>
      </c>
      <c r="S8" s="416"/>
      <c r="T8" s="415" t="s">
        <v>87</v>
      </c>
      <c r="U8" s="416"/>
      <c r="V8" s="415" t="s">
        <v>88</v>
      </c>
      <c r="W8" s="416"/>
      <c r="X8" s="415" t="s">
        <v>89</v>
      </c>
      <c r="Y8" s="416"/>
      <c r="Z8" s="415" t="s">
        <v>90</v>
      </c>
      <c r="AA8" s="416"/>
    </row>
    <row r="9" spans="2:27">
      <c r="B9" s="449"/>
      <c r="C9" s="153" t="s">
        <v>91</v>
      </c>
      <c r="D9" s="115">
        <f>C7+6</f>
        <v>2030</v>
      </c>
      <c r="E9" s="116" t="s">
        <v>90</v>
      </c>
      <c r="F9" s="115">
        <f>C7+6</f>
        <v>2030</v>
      </c>
      <c r="G9" s="116" t="s">
        <v>79</v>
      </c>
      <c r="H9" s="115">
        <f>C7+6</f>
        <v>2030</v>
      </c>
      <c r="I9" s="116" t="s">
        <v>114</v>
      </c>
      <c r="J9" s="115">
        <f>C7+6</f>
        <v>2030</v>
      </c>
      <c r="K9" s="116" t="s">
        <v>116</v>
      </c>
      <c r="L9" s="115">
        <f>C7+6</f>
        <v>2030</v>
      </c>
      <c r="M9" s="116" t="s">
        <v>117</v>
      </c>
      <c r="N9" s="115">
        <f>C7+6</f>
        <v>2030</v>
      </c>
      <c r="O9" s="116" t="s">
        <v>118</v>
      </c>
      <c r="P9" s="115">
        <f>C7+6</f>
        <v>2030</v>
      </c>
      <c r="Q9" s="116" t="s">
        <v>119</v>
      </c>
      <c r="R9" s="115">
        <f>C7+6</f>
        <v>2030</v>
      </c>
      <c r="S9" s="116" t="s">
        <v>120</v>
      </c>
      <c r="T9" s="115">
        <f>C7+6</f>
        <v>2030</v>
      </c>
      <c r="U9" s="117" t="s">
        <v>121</v>
      </c>
      <c r="V9" s="115">
        <f>C7+6</f>
        <v>2030</v>
      </c>
      <c r="W9" s="116" t="s">
        <v>122</v>
      </c>
      <c r="X9" s="115">
        <f>C7+7</f>
        <v>2031</v>
      </c>
      <c r="Y9" s="116" t="s">
        <v>88</v>
      </c>
      <c r="Z9" s="115">
        <f>C7+7</f>
        <v>2031</v>
      </c>
      <c r="AA9" s="122" t="s">
        <v>89</v>
      </c>
    </row>
    <row r="10" spans="2:27" ht="14.25" thickBot="1">
      <c r="B10" s="449"/>
      <c r="C10" s="154" t="s">
        <v>115</v>
      </c>
      <c r="D10" s="451">
        <f>D24+D38+D52+D66+D80+D94+D107</f>
        <v>600000</v>
      </c>
      <c r="E10" s="452"/>
      <c r="F10" s="451">
        <f>F24+F38+F52+F66+F80+F94+F107</f>
        <v>596000</v>
      </c>
      <c r="G10" s="452"/>
      <c r="H10" s="451">
        <f>H24+H38+H52+H66+H80+H94+H107</f>
        <v>600000</v>
      </c>
      <c r="I10" s="452"/>
      <c r="J10" s="451">
        <f>J24+J38+J52+J66+J80+J94+J107</f>
        <v>599000</v>
      </c>
      <c r="K10" s="452"/>
      <c r="L10" s="451">
        <f>L24+L38+L52+L66+L80+L94+L107</f>
        <v>598000</v>
      </c>
      <c r="M10" s="452"/>
      <c r="N10" s="451">
        <f>N24+N38+N52+N66+N80+N94+N107</f>
        <v>596000</v>
      </c>
      <c r="O10" s="452"/>
      <c r="P10" s="451">
        <f>P24+P38+P52+P66+P80+P94+P107</f>
        <v>598000</v>
      </c>
      <c r="Q10" s="452"/>
      <c r="R10" s="451">
        <f>R24+R38+R52+R66+R80+R94+R107</f>
        <v>596000</v>
      </c>
      <c r="S10" s="452"/>
      <c r="T10" s="451">
        <f>T24+T38+T52+T66+T80+T94+T107</f>
        <v>597000</v>
      </c>
      <c r="U10" s="452"/>
      <c r="V10" s="451">
        <f>V24+V38+V52+V66+V80+V94+V107</f>
        <v>598000</v>
      </c>
      <c r="W10" s="452"/>
      <c r="X10" s="451">
        <f>X24+X38+X52+X66+X80+X94+X107</f>
        <v>599000</v>
      </c>
      <c r="Y10" s="452"/>
      <c r="Z10" s="451">
        <f>Z24+Z38+Z52+Z66+Z80+Z94+Z107</f>
        <v>599000</v>
      </c>
      <c r="AA10" s="452"/>
    </row>
    <row r="11" spans="2:27" ht="14.25" thickBot="1">
      <c r="B11" s="156" t="s">
        <v>94</v>
      </c>
      <c r="C11" s="130" t="s">
        <v>102</v>
      </c>
      <c r="D11" s="475">
        <v>25000</v>
      </c>
      <c r="E11" s="476"/>
      <c r="F11" s="434" t="s">
        <v>98</v>
      </c>
      <c r="G11" s="435"/>
      <c r="H11" s="441" t="s">
        <v>98</v>
      </c>
      <c r="I11" s="441"/>
      <c r="J11" s="441" t="s">
        <v>98</v>
      </c>
      <c r="K11" s="441"/>
      <c r="L11" s="441" t="s">
        <v>98</v>
      </c>
      <c r="M11" s="441"/>
      <c r="N11" s="441" t="s">
        <v>98</v>
      </c>
      <c r="O11" s="441"/>
      <c r="P11" s="441" t="s">
        <v>98</v>
      </c>
      <c r="Q11" s="441"/>
      <c r="R11" s="441" t="s">
        <v>98</v>
      </c>
      <c r="S11" s="441"/>
      <c r="T11" s="441" t="s">
        <v>98</v>
      </c>
      <c r="U11" s="441"/>
      <c r="V11" s="441" t="s">
        <v>98</v>
      </c>
      <c r="W11" s="441"/>
      <c r="X11" s="441" t="s">
        <v>98</v>
      </c>
      <c r="Y11" s="441"/>
      <c r="Z11" s="441" t="s">
        <v>98</v>
      </c>
      <c r="AA11" s="441"/>
    </row>
    <row r="12" spans="2:27" ht="14.25" thickBot="1">
      <c r="B12" s="119">
        <f>C7</f>
        <v>2024</v>
      </c>
      <c r="C12" s="128" t="s">
        <v>103</v>
      </c>
      <c r="D12" s="419">
        <f>D11</f>
        <v>25000</v>
      </c>
      <c r="E12" s="420"/>
      <c r="F12" s="436"/>
      <c r="G12" s="437"/>
      <c r="H12" s="442" t="s">
        <v>98</v>
      </c>
      <c r="I12" s="443"/>
      <c r="J12" s="450" t="s">
        <v>98</v>
      </c>
      <c r="K12" s="450"/>
      <c r="L12" s="450" t="s">
        <v>98</v>
      </c>
      <c r="M12" s="450"/>
      <c r="N12" s="450" t="s">
        <v>98</v>
      </c>
      <c r="O12" s="450"/>
      <c r="P12" s="450" t="s">
        <v>98</v>
      </c>
      <c r="Q12" s="450"/>
      <c r="R12" s="450" t="s">
        <v>98</v>
      </c>
      <c r="S12" s="450"/>
      <c r="T12" s="450" t="s">
        <v>98</v>
      </c>
      <c r="U12" s="450"/>
      <c r="V12" s="450" t="s">
        <v>98</v>
      </c>
      <c r="W12" s="450"/>
      <c r="X12" s="450" t="s">
        <v>98</v>
      </c>
      <c r="Y12" s="450"/>
      <c r="Z12" s="450" t="s">
        <v>98</v>
      </c>
      <c r="AA12" s="450"/>
    </row>
    <row r="13" spans="2:27" ht="14.25" thickBot="1">
      <c r="B13" s="126"/>
      <c r="C13" s="128" t="s">
        <v>104</v>
      </c>
      <c r="D13" s="414">
        <f>D11</f>
        <v>25000</v>
      </c>
      <c r="E13" s="414"/>
      <c r="F13" s="438">
        <f>F12</f>
        <v>0</v>
      </c>
      <c r="G13" s="439"/>
      <c r="H13" s="436"/>
      <c r="I13" s="437"/>
      <c r="J13" s="442" t="s">
        <v>98</v>
      </c>
      <c r="K13" s="443"/>
      <c r="L13" s="450" t="s">
        <v>98</v>
      </c>
      <c r="M13" s="450"/>
      <c r="N13" s="450" t="s">
        <v>98</v>
      </c>
      <c r="O13" s="450"/>
      <c r="P13" s="450" t="s">
        <v>98</v>
      </c>
      <c r="Q13" s="450"/>
      <c r="R13" s="450" t="s">
        <v>98</v>
      </c>
      <c r="S13" s="450"/>
      <c r="T13" s="450" t="s">
        <v>98</v>
      </c>
      <c r="U13" s="450"/>
      <c r="V13" s="450" t="s">
        <v>98</v>
      </c>
      <c r="W13" s="450"/>
      <c r="X13" s="450" t="s">
        <v>98</v>
      </c>
      <c r="Y13" s="450"/>
      <c r="Z13" s="450" t="s">
        <v>98</v>
      </c>
      <c r="AA13" s="450"/>
    </row>
    <row r="14" spans="2:27" ht="14.25" thickBot="1">
      <c r="B14" s="136"/>
      <c r="C14" s="128" t="s">
        <v>105</v>
      </c>
      <c r="D14" s="414">
        <f>D11</f>
        <v>25000</v>
      </c>
      <c r="E14" s="414"/>
      <c r="F14" s="411">
        <f>F12</f>
        <v>0</v>
      </c>
      <c r="G14" s="411"/>
      <c r="H14" s="438">
        <f>H13</f>
        <v>0</v>
      </c>
      <c r="I14" s="439"/>
      <c r="J14" s="436"/>
      <c r="K14" s="437"/>
      <c r="L14" s="442" t="s">
        <v>98</v>
      </c>
      <c r="M14" s="443"/>
      <c r="N14" s="450" t="s">
        <v>98</v>
      </c>
      <c r="O14" s="450"/>
      <c r="P14" s="450" t="s">
        <v>98</v>
      </c>
      <c r="Q14" s="450"/>
      <c r="R14" s="450" t="s">
        <v>98</v>
      </c>
      <c r="S14" s="450"/>
      <c r="T14" s="450" t="s">
        <v>98</v>
      </c>
      <c r="U14" s="450"/>
      <c r="V14" s="450" t="s">
        <v>98</v>
      </c>
      <c r="W14" s="450"/>
      <c r="X14" s="450" t="s">
        <v>98</v>
      </c>
      <c r="Y14" s="450"/>
      <c r="Z14" s="450" t="s">
        <v>98</v>
      </c>
      <c r="AA14" s="450"/>
    </row>
    <row r="15" spans="2:27" ht="14.25" thickBot="1">
      <c r="B15" s="136"/>
      <c r="C15" s="128" t="s">
        <v>106</v>
      </c>
      <c r="D15" s="414">
        <f>D11</f>
        <v>25000</v>
      </c>
      <c r="E15" s="414"/>
      <c r="F15" s="411">
        <f>F12</f>
        <v>0</v>
      </c>
      <c r="G15" s="411"/>
      <c r="H15" s="411">
        <f>H13</f>
        <v>0</v>
      </c>
      <c r="I15" s="411"/>
      <c r="J15" s="438">
        <f>J14</f>
        <v>0</v>
      </c>
      <c r="K15" s="439"/>
      <c r="L15" s="453"/>
      <c r="M15" s="454"/>
      <c r="N15" s="442" t="s">
        <v>98</v>
      </c>
      <c r="O15" s="443"/>
      <c r="P15" s="450" t="s">
        <v>98</v>
      </c>
      <c r="Q15" s="450"/>
      <c r="R15" s="450" t="s">
        <v>98</v>
      </c>
      <c r="S15" s="450"/>
      <c r="T15" s="450" t="s">
        <v>98</v>
      </c>
      <c r="U15" s="450"/>
      <c r="V15" s="450" t="s">
        <v>98</v>
      </c>
      <c r="W15" s="450"/>
      <c r="X15" s="450" t="s">
        <v>98</v>
      </c>
      <c r="Y15" s="450"/>
      <c r="Z15" s="450" t="s">
        <v>98</v>
      </c>
      <c r="AA15" s="450"/>
    </row>
    <row r="16" spans="2:27" ht="14.25" thickBot="1">
      <c r="B16" s="136"/>
      <c r="C16" s="128" t="s">
        <v>107</v>
      </c>
      <c r="D16" s="414">
        <f>D11</f>
        <v>25000</v>
      </c>
      <c r="E16" s="414"/>
      <c r="F16" s="411">
        <f>F12</f>
        <v>0</v>
      </c>
      <c r="G16" s="411"/>
      <c r="H16" s="411">
        <f>H13</f>
        <v>0</v>
      </c>
      <c r="I16" s="411"/>
      <c r="J16" s="411">
        <f>J14</f>
        <v>0</v>
      </c>
      <c r="K16" s="411"/>
      <c r="L16" s="438">
        <f>L15</f>
        <v>0</v>
      </c>
      <c r="M16" s="439"/>
      <c r="N16" s="453"/>
      <c r="O16" s="454"/>
      <c r="P16" s="442" t="s">
        <v>98</v>
      </c>
      <c r="Q16" s="443"/>
      <c r="R16" s="450" t="s">
        <v>98</v>
      </c>
      <c r="S16" s="450"/>
      <c r="T16" s="450" t="s">
        <v>98</v>
      </c>
      <c r="U16" s="450"/>
      <c r="V16" s="450" t="s">
        <v>98</v>
      </c>
      <c r="W16" s="450"/>
      <c r="X16" s="450" t="s">
        <v>98</v>
      </c>
      <c r="Y16" s="450"/>
      <c r="Z16" s="450" t="s">
        <v>98</v>
      </c>
      <c r="AA16" s="450"/>
    </row>
    <row r="17" spans="2:27" ht="14.25" thickBot="1">
      <c r="B17" s="136"/>
      <c r="C17" s="128" t="s">
        <v>108</v>
      </c>
      <c r="D17" s="414">
        <f>D11</f>
        <v>25000</v>
      </c>
      <c r="E17" s="414"/>
      <c r="F17" s="411">
        <f>F12</f>
        <v>0</v>
      </c>
      <c r="G17" s="411"/>
      <c r="H17" s="411">
        <f>H13</f>
        <v>0</v>
      </c>
      <c r="I17" s="411"/>
      <c r="J17" s="411">
        <f>J14</f>
        <v>0</v>
      </c>
      <c r="K17" s="411"/>
      <c r="L17" s="411">
        <f>L15</f>
        <v>0</v>
      </c>
      <c r="M17" s="411"/>
      <c r="N17" s="438">
        <f>N16</f>
        <v>0</v>
      </c>
      <c r="O17" s="439"/>
      <c r="P17" s="453"/>
      <c r="Q17" s="454"/>
      <c r="R17" s="442" t="s">
        <v>98</v>
      </c>
      <c r="S17" s="443"/>
      <c r="T17" s="450" t="s">
        <v>98</v>
      </c>
      <c r="U17" s="450"/>
      <c r="V17" s="450" t="s">
        <v>98</v>
      </c>
      <c r="W17" s="450"/>
      <c r="X17" s="450" t="s">
        <v>98</v>
      </c>
      <c r="Y17" s="450"/>
      <c r="Z17" s="450" t="s">
        <v>98</v>
      </c>
      <c r="AA17" s="450"/>
    </row>
    <row r="18" spans="2:27" ht="14.25" thickBot="1">
      <c r="B18" s="136"/>
      <c r="C18" s="128" t="s">
        <v>109</v>
      </c>
      <c r="D18" s="414">
        <f>D11</f>
        <v>25000</v>
      </c>
      <c r="E18" s="414"/>
      <c r="F18" s="411">
        <f>F12</f>
        <v>0</v>
      </c>
      <c r="G18" s="411"/>
      <c r="H18" s="411">
        <f>H13</f>
        <v>0</v>
      </c>
      <c r="I18" s="411"/>
      <c r="J18" s="411">
        <f>J14</f>
        <v>0</v>
      </c>
      <c r="K18" s="411"/>
      <c r="L18" s="411">
        <f>L15</f>
        <v>0</v>
      </c>
      <c r="M18" s="411"/>
      <c r="N18" s="411">
        <f>N16</f>
        <v>0</v>
      </c>
      <c r="O18" s="411"/>
      <c r="P18" s="438">
        <f>P17</f>
        <v>0</v>
      </c>
      <c r="Q18" s="439"/>
      <c r="R18" s="453"/>
      <c r="S18" s="454"/>
      <c r="T18" s="442" t="s">
        <v>98</v>
      </c>
      <c r="U18" s="443"/>
      <c r="V18" s="450" t="s">
        <v>98</v>
      </c>
      <c r="W18" s="450"/>
      <c r="X18" s="450" t="s">
        <v>98</v>
      </c>
      <c r="Y18" s="450"/>
      <c r="Z18" s="450" t="s">
        <v>98</v>
      </c>
      <c r="AA18" s="450"/>
    </row>
    <row r="19" spans="2:27" ht="14.25" thickBot="1">
      <c r="B19" s="136"/>
      <c r="C19" s="128" t="s">
        <v>110</v>
      </c>
      <c r="D19" s="414">
        <f>D11</f>
        <v>25000</v>
      </c>
      <c r="E19" s="414"/>
      <c r="F19" s="411">
        <f>F12</f>
        <v>0</v>
      </c>
      <c r="G19" s="411"/>
      <c r="H19" s="411">
        <f>H13</f>
        <v>0</v>
      </c>
      <c r="I19" s="411"/>
      <c r="J19" s="411">
        <f>J14</f>
        <v>0</v>
      </c>
      <c r="K19" s="411"/>
      <c r="L19" s="411">
        <f>L15</f>
        <v>0</v>
      </c>
      <c r="M19" s="411"/>
      <c r="N19" s="411">
        <f>N16</f>
        <v>0</v>
      </c>
      <c r="O19" s="411"/>
      <c r="P19" s="411">
        <f>P17</f>
        <v>0</v>
      </c>
      <c r="Q19" s="411"/>
      <c r="R19" s="438">
        <f>R18</f>
        <v>0</v>
      </c>
      <c r="S19" s="439"/>
      <c r="T19" s="453"/>
      <c r="U19" s="454"/>
      <c r="V19" s="442" t="s">
        <v>98</v>
      </c>
      <c r="W19" s="443"/>
      <c r="X19" s="450" t="s">
        <v>98</v>
      </c>
      <c r="Y19" s="450"/>
      <c r="Z19" s="450" t="s">
        <v>98</v>
      </c>
      <c r="AA19" s="450"/>
    </row>
    <row r="20" spans="2:27" ht="14.25" thickBot="1">
      <c r="B20" s="136"/>
      <c r="C20" s="128" t="s">
        <v>111</v>
      </c>
      <c r="D20" s="414">
        <f>D11</f>
        <v>25000</v>
      </c>
      <c r="E20" s="414"/>
      <c r="F20" s="411">
        <f>F12</f>
        <v>0</v>
      </c>
      <c r="G20" s="411"/>
      <c r="H20" s="411">
        <f>H13</f>
        <v>0</v>
      </c>
      <c r="I20" s="411"/>
      <c r="J20" s="411">
        <f>J14</f>
        <v>0</v>
      </c>
      <c r="K20" s="411"/>
      <c r="L20" s="411">
        <f>L15</f>
        <v>0</v>
      </c>
      <c r="M20" s="411"/>
      <c r="N20" s="411">
        <f>N16</f>
        <v>0</v>
      </c>
      <c r="O20" s="411"/>
      <c r="P20" s="411">
        <f>P17</f>
        <v>0</v>
      </c>
      <c r="Q20" s="411"/>
      <c r="R20" s="411">
        <f>R18</f>
        <v>0</v>
      </c>
      <c r="S20" s="411"/>
      <c r="T20" s="438">
        <f>T19</f>
        <v>0</v>
      </c>
      <c r="U20" s="439"/>
      <c r="V20" s="453"/>
      <c r="W20" s="454"/>
      <c r="X20" s="442" t="s">
        <v>98</v>
      </c>
      <c r="Y20" s="443"/>
      <c r="Z20" s="450" t="s">
        <v>98</v>
      </c>
      <c r="AA20" s="450"/>
    </row>
    <row r="21" spans="2:27" ht="14.25" thickBot="1">
      <c r="B21" s="136"/>
      <c r="C21" s="128" t="s">
        <v>112</v>
      </c>
      <c r="D21" s="414">
        <f>D11</f>
        <v>25000</v>
      </c>
      <c r="E21" s="414"/>
      <c r="F21" s="411">
        <f>F12</f>
        <v>0</v>
      </c>
      <c r="G21" s="411"/>
      <c r="H21" s="411">
        <f>H13</f>
        <v>0</v>
      </c>
      <c r="I21" s="411"/>
      <c r="J21" s="411">
        <f>J14</f>
        <v>0</v>
      </c>
      <c r="K21" s="411"/>
      <c r="L21" s="411">
        <f>L15</f>
        <v>0</v>
      </c>
      <c r="M21" s="411"/>
      <c r="N21" s="411">
        <f>N16</f>
        <v>0</v>
      </c>
      <c r="O21" s="411"/>
      <c r="P21" s="411">
        <f>P17</f>
        <v>0</v>
      </c>
      <c r="Q21" s="411"/>
      <c r="R21" s="411">
        <f>R18</f>
        <v>0</v>
      </c>
      <c r="S21" s="411"/>
      <c r="T21" s="411">
        <f>T19</f>
        <v>0</v>
      </c>
      <c r="U21" s="411"/>
      <c r="V21" s="438">
        <f>V20</f>
        <v>0</v>
      </c>
      <c r="W21" s="439"/>
      <c r="X21" s="453"/>
      <c r="Y21" s="454"/>
      <c r="Z21" s="442" t="s">
        <v>98</v>
      </c>
      <c r="AA21" s="443"/>
    </row>
    <row r="22" spans="2:27" ht="14.25" thickBot="1">
      <c r="B22" s="136"/>
      <c r="C22" s="129" t="s">
        <v>113</v>
      </c>
      <c r="D22" s="425">
        <f>D11</f>
        <v>25000</v>
      </c>
      <c r="E22" s="425"/>
      <c r="F22" s="412">
        <f>F12</f>
        <v>0</v>
      </c>
      <c r="G22" s="412"/>
      <c r="H22" s="412">
        <f>H13</f>
        <v>0</v>
      </c>
      <c r="I22" s="412"/>
      <c r="J22" s="412">
        <f>J14</f>
        <v>0</v>
      </c>
      <c r="K22" s="412"/>
      <c r="L22" s="412">
        <f>L15</f>
        <v>0</v>
      </c>
      <c r="M22" s="412"/>
      <c r="N22" s="412">
        <f>N16</f>
        <v>0</v>
      </c>
      <c r="O22" s="412"/>
      <c r="P22" s="412">
        <f>P17</f>
        <v>0</v>
      </c>
      <c r="Q22" s="412"/>
      <c r="R22" s="412">
        <f>R18</f>
        <v>0</v>
      </c>
      <c r="S22" s="412"/>
      <c r="T22" s="412">
        <f>T19</f>
        <v>0</v>
      </c>
      <c r="U22" s="412"/>
      <c r="V22" s="412">
        <f>V20</f>
        <v>0</v>
      </c>
      <c r="W22" s="412"/>
      <c r="X22" s="456">
        <f>X21</f>
        <v>0</v>
      </c>
      <c r="Y22" s="457"/>
      <c r="Z22" s="453"/>
      <c r="AA22" s="454"/>
    </row>
    <row r="23" spans="2:27">
      <c r="B23" s="157"/>
      <c r="C23" s="135" t="s">
        <v>1</v>
      </c>
      <c r="D23" s="409">
        <f>D11+D12+D13+D14+D15+D16+D17+D18+D19+D20+D21+D22</f>
        <v>300000</v>
      </c>
      <c r="E23" s="410"/>
      <c r="F23" s="409">
        <f>F12+F13+F14+F15+F16+F17+F18+F19+F20+F21+F22</f>
        <v>0</v>
      </c>
      <c r="G23" s="410"/>
      <c r="H23" s="409">
        <f>H13+H14+H15+H16+H17+H18+H19+H20+H21+H22</f>
        <v>0</v>
      </c>
      <c r="I23" s="410"/>
      <c r="J23" s="409">
        <f>J14+J15+J16+J17+J18+J19+J20+J21+J22</f>
        <v>0</v>
      </c>
      <c r="K23" s="410"/>
      <c r="L23" s="409">
        <f>L15+L16+L17+L18+L19+L20+L21+L22</f>
        <v>0</v>
      </c>
      <c r="M23" s="410"/>
      <c r="N23" s="409">
        <f>N16+N17+N18+N19+N20+N21+N22</f>
        <v>0</v>
      </c>
      <c r="O23" s="410"/>
      <c r="P23" s="409">
        <f>P17+P18+P19+P20+P21+P22</f>
        <v>0</v>
      </c>
      <c r="Q23" s="410"/>
      <c r="R23" s="409">
        <f>R18+R19+R20+R21+R22</f>
        <v>0</v>
      </c>
      <c r="S23" s="410"/>
      <c r="T23" s="409">
        <f>T19+T20+T21+T22</f>
        <v>0</v>
      </c>
      <c r="U23" s="410"/>
      <c r="V23" s="409">
        <f>V20+V21+V22</f>
        <v>0</v>
      </c>
      <c r="W23" s="410"/>
      <c r="X23" s="409">
        <f>X21+X22</f>
        <v>0</v>
      </c>
      <c r="Y23" s="410"/>
      <c r="Z23" s="409">
        <f>Z22</f>
        <v>0</v>
      </c>
      <c r="AA23" s="410"/>
    </row>
    <row r="24" spans="2:27">
      <c r="B24" s="134"/>
      <c r="C24" s="137" t="s">
        <v>128</v>
      </c>
      <c r="D24" s="409">
        <f>ROUNDDOWN(D23/2,-3)</f>
        <v>150000</v>
      </c>
      <c r="E24" s="410"/>
      <c r="F24" s="409">
        <f>ROUNDDOWN(F23/2,-3)</f>
        <v>0</v>
      </c>
      <c r="G24" s="410"/>
      <c r="H24" s="409">
        <f>ROUNDDOWN(H23/2,-3)</f>
        <v>0</v>
      </c>
      <c r="I24" s="410"/>
      <c r="J24" s="409">
        <f>ROUNDDOWN(J23/2,-3)</f>
        <v>0</v>
      </c>
      <c r="K24" s="410"/>
      <c r="L24" s="409">
        <f>ROUNDDOWN(L23/2,-3)</f>
        <v>0</v>
      </c>
      <c r="M24" s="410"/>
      <c r="N24" s="409">
        <f>ROUNDDOWN(N23/2,-3)</f>
        <v>0</v>
      </c>
      <c r="O24" s="410"/>
      <c r="P24" s="409">
        <f>ROUNDDOWN(P23/2,-3)</f>
        <v>0</v>
      </c>
      <c r="Q24" s="410"/>
      <c r="R24" s="409">
        <f>ROUNDDOWN(R23/2,-3)</f>
        <v>0</v>
      </c>
      <c r="S24" s="410"/>
      <c r="T24" s="409">
        <f>ROUNDDOWN(T23/2,-3)</f>
        <v>0</v>
      </c>
      <c r="U24" s="410"/>
      <c r="V24" s="409">
        <f>ROUNDDOWN(V23/2,-3)</f>
        <v>0</v>
      </c>
      <c r="W24" s="410"/>
      <c r="X24" s="409">
        <f>ROUNDDOWN(X23/2,-3)</f>
        <v>0</v>
      </c>
      <c r="Y24" s="410"/>
      <c r="Z24" s="409">
        <f>ROUNDDOWN(Z23/2,-3)</f>
        <v>0</v>
      </c>
      <c r="AA24" s="410"/>
    </row>
    <row r="25" spans="2:27">
      <c r="B25" s="156" t="s">
        <v>93</v>
      </c>
      <c r="C25" s="127" t="s">
        <v>102</v>
      </c>
      <c r="D25" s="426">
        <f>D11</f>
        <v>25000</v>
      </c>
      <c r="E25" s="426"/>
      <c r="F25" s="413">
        <f>F12</f>
        <v>0</v>
      </c>
      <c r="G25" s="413"/>
      <c r="H25" s="413">
        <f>H13</f>
        <v>0</v>
      </c>
      <c r="I25" s="413"/>
      <c r="J25" s="413">
        <f>J14</f>
        <v>0</v>
      </c>
      <c r="K25" s="413"/>
      <c r="L25" s="413">
        <f>L15</f>
        <v>0</v>
      </c>
      <c r="M25" s="413"/>
      <c r="N25" s="413">
        <f>N16</f>
        <v>0</v>
      </c>
      <c r="O25" s="413"/>
      <c r="P25" s="413">
        <f>P17</f>
        <v>0</v>
      </c>
      <c r="Q25" s="413"/>
      <c r="R25" s="413">
        <f>R18</f>
        <v>0</v>
      </c>
      <c r="S25" s="413"/>
      <c r="T25" s="413">
        <f>T19</f>
        <v>0</v>
      </c>
      <c r="U25" s="413"/>
      <c r="V25" s="413">
        <f>V20</f>
        <v>0</v>
      </c>
      <c r="W25" s="413"/>
      <c r="X25" s="413">
        <f>X21</f>
        <v>0</v>
      </c>
      <c r="Y25" s="413"/>
      <c r="Z25" s="438">
        <f>Z22</f>
        <v>0</v>
      </c>
      <c r="AA25" s="438"/>
    </row>
    <row r="26" spans="2:27">
      <c r="B26" s="119">
        <f>B12+1</f>
        <v>2025</v>
      </c>
      <c r="C26" s="128" t="s">
        <v>103</v>
      </c>
      <c r="D26" s="424">
        <f>D11</f>
        <v>25000</v>
      </c>
      <c r="E26" s="424"/>
      <c r="F26" s="411">
        <f>F12</f>
        <v>0</v>
      </c>
      <c r="G26" s="411"/>
      <c r="H26" s="411">
        <f>H13</f>
        <v>0</v>
      </c>
      <c r="I26" s="411"/>
      <c r="J26" s="411">
        <f>J14</f>
        <v>0</v>
      </c>
      <c r="K26" s="411"/>
      <c r="L26" s="411">
        <f>L15</f>
        <v>0</v>
      </c>
      <c r="M26" s="411"/>
      <c r="N26" s="411">
        <f>N16</f>
        <v>0</v>
      </c>
      <c r="O26" s="411"/>
      <c r="P26" s="411">
        <f>P17</f>
        <v>0</v>
      </c>
      <c r="Q26" s="411"/>
      <c r="R26" s="411">
        <f>R18</f>
        <v>0</v>
      </c>
      <c r="S26" s="411"/>
      <c r="T26" s="411">
        <f>T19</f>
        <v>0</v>
      </c>
      <c r="U26" s="411"/>
      <c r="V26" s="411">
        <f>V20</f>
        <v>0</v>
      </c>
      <c r="W26" s="411"/>
      <c r="X26" s="411">
        <f>X21</f>
        <v>0</v>
      </c>
      <c r="Y26" s="411"/>
      <c r="Z26" s="411">
        <f>Z22</f>
        <v>0</v>
      </c>
      <c r="AA26" s="411"/>
    </row>
    <row r="27" spans="2:27">
      <c r="B27" s="126"/>
      <c r="C27" s="128" t="s">
        <v>104</v>
      </c>
      <c r="D27" s="424">
        <f>D11</f>
        <v>25000</v>
      </c>
      <c r="E27" s="424"/>
      <c r="F27" s="411">
        <f>F12</f>
        <v>0</v>
      </c>
      <c r="G27" s="411"/>
      <c r="H27" s="411">
        <f>H13</f>
        <v>0</v>
      </c>
      <c r="I27" s="411"/>
      <c r="J27" s="411">
        <f>J14</f>
        <v>0</v>
      </c>
      <c r="K27" s="411"/>
      <c r="L27" s="411">
        <f>L15</f>
        <v>0</v>
      </c>
      <c r="M27" s="411"/>
      <c r="N27" s="411">
        <f>N16</f>
        <v>0</v>
      </c>
      <c r="O27" s="411"/>
      <c r="P27" s="411">
        <f>P17</f>
        <v>0</v>
      </c>
      <c r="Q27" s="411"/>
      <c r="R27" s="411">
        <f>R18</f>
        <v>0</v>
      </c>
      <c r="S27" s="411"/>
      <c r="T27" s="411">
        <f>T19</f>
        <v>0</v>
      </c>
      <c r="U27" s="411"/>
      <c r="V27" s="411">
        <f>V20</f>
        <v>0</v>
      </c>
      <c r="W27" s="411"/>
      <c r="X27" s="411">
        <f>X21</f>
        <v>0</v>
      </c>
      <c r="Y27" s="411"/>
      <c r="Z27" s="411">
        <f>Z22</f>
        <v>0</v>
      </c>
      <c r="AA27" s="411"/>
    </row>
    <row r="28" spans="2:27">
      <c r="B28" s="136"/>
      <c r="C28" s="128" t="s">
        <v>105</v>
      </c>
      <c r="D28" s="424">
        <f>D11</f>
        <v>25000</v>
      </c>
      <c r="E28" s="424"/>
      <c r="F28" s="411">
        <f>F12</f>
        <v>0</v>
      </c>
      <c r="G28" s="411"/>
      <c r="H28" s="411">
        <f>H13</f>
        <v>0</v>
      </c>
      <c r="I28" s="411"/>
      <c r="J28" s="411">
        <f>J14</f>
        <v>0</v>
      </c>
      <c r="K28" s="411"/>
      <c r="L28" s="411">
        <f>L15</f>
        <v>0</v>
      </c>
      <c r="M28" s="411"/>
      <c r="N28" s="411">
        <f>N16</f>
        <v>0</v>
      </c>
      <c r="O28" s="411"/>
      <c r="P28" s="411">
        <f>P17</f>
        <v>0</v>
      </c>
      <c r="Q28" s="411"/>
      <c r="R28" s="411">
        <f>R18</f>
        <v>0</v>
      </c>
      <c r="S28" s="411"/>
      <c r="T28" s="411">
        <f>T19</f>
        <v>0</v>
      </c>
      <c r="U28" s="411"/>
      <c r="V28" s="411">
        <f>V20</f>
        <v>0</v>
      </c>
      <c r="W28" s="411"/>
      <c r="X28" s="411">
        <f>X21</f>
        <v>0</v>
      </c>
      <c r="Y28" s="411"/>
      <c r="Z28" s="411">
        <f>Z22</f>
        <v>0</v>
      </c>
      <c r="AA28" s="411"/>
    </row>
    <row r="29" spans="2:27">
      <c r="B29" s="136"/>
      <c r="C29" s="128" t="s">
        <v>106</v>
      </c>
      <c r="D29" s="424">
        <f>D11</f>
        <v>25000</v>
      </c>
      <c r="E29" s="424"/>
      <c r="F29" s="411">
        <f>F12</f>
        <v>0</v>
      </c>
      <c r="G29" s="411"/>
      <c r="H29" s="411">
        <f>H13</f>
        <v>0</v>
      </c>
      <c r="I29" s="411"/>
      <c r="J29" s="411">
        <f>J14</f>
        <v>0</v>
      </c>
      <c r="K29" s="411"/>
      <c r="L29" s="411">
        <f>L15</f>
        <v>0</v>
      </c>
      <c r="M29" s="411"/>
      <c r="N29" s="411">
        <f>N16</f>
        <v>0</v>
      </c>
      <c r="O29" s="411"/>
      <c r="P29" s="411">
        <f>P17</f>
        <v>0</v>
      </c>
      <c r="Q29" s="411"/>
      <c r="R29" s="411">
        <f>R18</f>
        <v>0</v>
      </c>
      <c r="S29" s="411"/>
      <c r="T29" s="411">
        <f>T19</f>
        <v>0</v>
      </c>
      <c r="U29" s="411"/>
      <c r="V29" s="411">
        <f>V20</f>
        <v>0</v>
      </c>
      <c r="W29" s="411"/>
      <c r="X29" s="411">
        <f>X21</f>
        <v>0</v>
      </c>
      <c r="Y29" s="411"/>
      <c r="Z29" s="411">
        <f>Z22</f>
        <v>0</v>
      </c>
      <c r="AA29" s="411"/>
    </row>
    <row r="30" spans="2:27">
      <c r="B30" s="136"/>
      <c r="C30" s="128" t="s">
        <v>107</v>
      </c>
      <c r="D30" s="424">
        <f>D11</f>
        <v>25000</v>
      </c>
      <c r="E30" s="424"/>
      <c r="F30" s="411">
        <f>F12</f>
        <v>0</v>
      </c>
      <c r="G30" s="411"/>
      <c r="H30" s="411">
        <f>H13</f>
        <v>0</v>
      </c>
      <c r="I30" s="411"/>
      <c r="J30" s="411">
        <f>J14</f>
        <v>0</v>
      </c>
      <c r="K30" s="411"/>
      <c r="L30" s="411">
        <f>L15</f>
        <v>0</v>
      </c>
      <c r="M30" s="411"/>
      <c r="N30" s="411">
        <f>N16</f>
        <v>0</v>
      </c>
      <c r="O30" s="411"/>
      <c r="P30" s="411">
        <f>P17</f>
        <v>0</v>
      </c>
      <c r="Q30" s="411"/>
      <c r="R30" s="411">
        <f>R18</f>
        <v>0</v>
      </c>
      <c r="S30" s="411"/>
      <c r="T30" s="411">
        <f>T19</f>
        <v>0</v>
      </c>
      <c r="U30" s="411"/>
      <c r="V30" s="411">
        <f>V20</f>
        <v>0</v>
      </c>
      <c r="W30" s="411"/>
      <c r="X30" s="411">
        <f>X21</f>
        <v>0</v>
      </c>
      <c r="Y30" s="411"/>
      <c r="Z30" s="411">
        <f>Z22</f>
        <v>0</v>
      </c>
      <c r="AA30" s="411"/>
    </row>
    <row r="31" spans="2:27">
      <c r="B31" s="136"/>
      <c r="C31" s="128" t="s">
        <v>108</v>
      </c>
      <c r="D31" s="424">
        <f>D11</f>
        <v>25000</v>
      </c>
      <c r="E31" s="424"/>
      <c r="F31" s="411">
        <f>F12</f>
        <v>0</v>
      </c>
      <c r="G31" s="411"/>
      <c r="H31" s="411">
        <f>H13</f>
        <v>0</v>
      </c>
      <c r="I31" s="411"/>
      <c r="J31" s="411">
        <f>J14</f>
        <v>0</v>
      </c>
      <c r="K31" s="411"/>
      <c r="L31" s="411">
        <f>L15</f>
        <v>0</v>
      </c>
      <c r="M31" s="411"/>
      <c r="N31" s="411">
        <f>N16</f>
        <v>0</v>
      </c>
      <c r="O31" s="411"/>
      <c r="P31" s="411">
        <f>P17</f>
        <v>0</v>
      </c>
      <c r="Q31" s="411"/>
      <c r="R31" s="411">
        <f>R18</f>
        <v>0</v>
      </c>
      <c r="S31" s="411"/>
      <c r="T31" s="411">
        <f>T19</f>
        <v>0</v>
      </c>
      <c r="U31" s="411"/>
      <c r="V31" s="411">
        <f>V20</f>
        <v>0</v>
      </c>
      <c r="W31" s="411"/>
      <c r="X31" s="411">
        <f>X21</f>
        <v>0</v>
      </c>
      <c r="Y31" s="411"/>
      <c r="Z31" s="411">
        <f>Z22</f>
        <v>0</v>
      </c>
      <c r="AA31" s="411"/>
    </row>
    <row r="32" spans="2:27">
      <c r="B32" s="136"/>
      <c r="C32" s="128" t="s">
        <v>109</v>
      </c>
      <c r="D32" s="424">
        <f>D11</f>
        <v>25000</v>
      </c>
      <c r="E32" s="424"/>
      <c r="F32" s="411">
        <f>F12</f>
        <v>0</v>
      </c>
      <c r="G32" s="411"/>
      <c r="H32" s="411">
        <f>H13</f>
        <v>0</v>
      </c>
      <c r="I32" s="411"/>
      <c r="J32" s="411">
        <f>J14</f>
        <v>0</v>
      </c>
      <c r="K32" s="411"/>
      <c r="L32" s="411">
        <f>L15</f>
        <v>0</v>
      </c>
      <c r="M32" s="411"/>
      <c r="N32" s="411">
        <f>N16</f>
        <v>0</v>
      </c>
      <c r="O32" s="411"/>
      <c r="P32" s="411">
        <f>P17</f>
        <v>0</v>
      </c>
      <c r="Q32" s="411"/>
      <c r="R32" s="411">
        <f>R18</f>
        <v>0</v>
      </c>
      <c r="S32" s="411"/>
      <c r="T32" s="411">
        <f>T19</f>
        <v>0</v>
      </c>
      <c r="U32" s="411"/>
      <c r="V32" s="411">
        <f>V20</f>
        <v>0</v>
      </c>
      <c r="W32" s="411"/>
      <c r="X32" s="411">
        <f>X21</f>
        <v>0</v>
      </c>
      <c r="Y32" s="411"/>
      <c r="Z32" s="411">
        <f>Z22</f>
        <v>0</v>
      </c>
      <c r="AA32" s="411"/>
    </row>
    <row r="33" spans="2:27">
      <c r="B33" s="136"/>
      <c r="C33" s="128" t="s">
        <v>110</v>
      </c>
      <c r="D33" s="424">
        <f>D11</f>
        <v>25000</v>
      </c>
      <c r="E33" s="424"/>
      <c r="F33" s="411">
        <f>F12</f>
        <v>0</v>
      </c>
      <c r="G33" s="411"/>
      <c r="H33" s="411">
        <f>H13</f>
        <v>0</v>
      </c>
      <c r="I33" s="411"/>
      <c r="J33" s="411">
        <f>J14</f>
        <v>0</v>
      </c>
      <c r="K33" s="411"/>
      <c r="L33" s="411">
        <f>L15</f>
        <v>0</v>
      </c>
      <c r="M33" s="411"/>
      <c r="N33" s="411">
        <f>N16</f>
        <v>0</v>
      </c>
      <c r="O33" s="411"/>
      <c r="P33" s="411">
        <f>P17</f>
        <v>0</v>
      </c>
      <c r="Q33" s="411"/>
      <c r="R33" s="411">
        <f>R18</f>
        <v>0</v>
      </c>
      <c r="S33" s="411"/>
      <c r="T33" s="411">
        <f>T19</f>
        <v>0</v>
      </c>
      <c r="U33" s="411"/>
      <c r="V33" s="411">
        <f>V20</f>
        <v>0</v>
      </c>
      <c r="W33" s="411"/>
      <c r="X33" s="411">
        <f>X21</f>
        <v>0</v>
      </c>
      <c r="Y33" s="411"/>
      <c r="Z33" s="411">
        <f>Z22</f>
        <v>0</v>
      </c>
      <c r="AA33" s="411"/>
    </row>
    <row r="34" spans="2:27">
      <c r="B34" s="136"/>
      <c r="C34" s="128" t="s">
        <v>111</v>
      </c>
      <c r="D34" s="424">
        <f>D11</f>
        <v>25000</v>
      </c>
      <c r="E34" s="424"/>
      <c r="F34" s="411">
        <f>F12</f>
        <v>0</v>
      </c>
      <c r="G34" s="411"/>
      <c r="H34" s="411">
        <f>H13</f>
        <v>0</v>
      </c>
      <c r="I34" s="411"/>
      <c r="J34" s="411">
        <f>J14</f>
        <v>0</v>
      </c>
      <c r="K34" s="411"/>
      <c r="L34" s="411">
        <f>L15</f>
        <v>0</v>
      </c>
      <c r="M34" s="411"/>
      <c r="N34" s="411">
        <f>N16</f>
        <v>0</v>
      </c>
      <c r="O34" s="411"/>
      <c r="P34" s="411">
        <f>P17</f>
        <v>0</v>
      </c>
      <c r="Q34" s="411"/>
      <c r="R34" s="411">
        <f>R18</f>
        <v>0</v>
      </c>
      <c r="S34" s="411"/>
      <c r="T34" s="411">
        <f>T19</f>
        <v>0</v>
      </c>
      <c r="U34" s="411"/>
      <c r="V34" s="411">
        <f>V20</f>
        <v>0</v>
      </c>
      <c r="W34" s="411"/>
      <c r="X34" s="411">
        <f>X21</f>
        <v>0</v>
      </c>
      <c r="Y34" s="411"/>
      <c r="Z34" s="411">
        <f>Z22</f>
        <v>0</v>
      </c>
      <c r="AA34" s="411"/>
    </row>
    <row r="35" spans="2:27">
      <c r="B35" s="136"/>
      <c r="C35" s="128" t="s">
        <v>112</v>
      </c>
      <c r="D35" s="424">
        <f>D11</f>
        <v>25000</v>
      </c>
      <c r="E35" s="424"/>
      <c r="F35" s="411">
        <f>F12</f>
        <v>0</v>
      </c>
      <c r="G35" s="411"/>
      <c r="H35" s="411">
        <f>H13</f>
        <v>0</v>
      </c>
      <c r="I35" s="411"/>
      <c r="J35" s="411">
        <f>J14</f>
        <v>0</v>
      </c>
      <c r="K35" s="411"/>
      <c r="L35" s="411">
        <f>L15</f>
        <v>0</v>
      </c>
      <c r="M35" s="411"/>
      <c r="N35" s="411">
        <f>N16</f>
        <v>0</v>
      </c>
      <c r="O35" s="411"/>
      <c r="P35" s="411">
        <f>P17</f>
        <v>0</v>
      </c>
      <c r="Q35" s="411"/>
      <c r="R35" s="411">
        <f>R18</f>
        <v>0</v>
      </c>
      <c r="S35" s="411"/>
      <c r="T35" s="411">
        <f>T19</f>
        <v>0</v>
      </c>
      <c r="U35" s="411"/>
      <c r="V35" s="411">
        <f>V20</f>
        <v>0</v>
      </c>
      <c r="W35" s="411"/>
      <c r="X35" s="411">
        <f>X21</f>
        <v>0</v>
      </c>
      <c r="Y35" s="411"/>
      <c r="Z35" s="411">
        <f>Z22</f>
        <v>0</v>
      </c>
      <c r="AA35" s="411"/>
    </row>
    <row r="36" spans="2:27">
      <c r="B36" s="136"/>
      <c r="C36" s="129" t="s">
        <v>113</v>
      </c>
      <c r="D36" s="421">
        <f>D11</f>
        <v>25000</v>
      </c>
      <c r="E36" s="421"/>
      <c r="F36" s="412">
        <f>F12</f>
        <v>0</v>
      </c>
      <c r="G36" s="412"/>
      <c r="H36" s="412">
        <f>H13</f>
        <v>0</v>
      </c>
      <c r="I36" s="412"/>
      <c r="J36" s="412">
        <f>J14</f>
        <v>0</v>
      </c>
      <c r="K36" s="412"/>
      <c r="L36" s="412">
        <f>L15</f>
        <v>0</v>
      </c>
      <c r="M36" s="412"/>
      <c r="N36" s="412">
        <f>N16</f>
        <v>0</v>
      </c>
      <c r="O36" s="412"/>
      <c r="P36" s="412">
        <f>P17</f>
        <v>0</v>
      </c>
      <c r="Q36" s="412"/>
      <c r="R36" s="412">
        <f>R18</f>
        <v>0</v>
      </c>
      <c r="S36" s="412"/>
      <c r="T36" s="412">
        <f>T19</f>
        <v>0</v>
      </c>
      <c r="U36" s="412"/>
      <c r="V36" s="412">
        <f>V20</f>
        <v>0</v>
      </c>
      <c r="W36" s="412"/>
      <c r="X36" s="412">
        <f>X21</f>
        <v>0</v>
      </c>
      <c r="Y36" s="412"/>
      <c r="Z36" s="412">
        <f>Z22</f>
        <v>0</v>
      </c>
      <c r="AA36" s="412"/>
    </row>
    <row r="37" spans="2:27">
      <c r="B37" s="157"/>
      <c r="C37" s="135" t="s">
        <v>1</v>
      </c>
      <c r="D37" s="409">
        <f>D25+D26+D27+D28+D29+D30+D31+D32+D33+D34+D35+D36</f>
        <v>300000</v>
      </c>
      <c r="E37" s="410"/>
      <c r="F37" s="409">
        <f>F25+F26+F27+F28+F29+F30+F31+F32+F33+F34+F35+F36</f>
        <v>0</v>
      </c>
      <c r="G37" s="410"/>
      <c r="H37" s="409">
        <f>H25+H26+H27+H28+H29+H30+H31+H32+H33+H34+H35+H36</f>
        <v>0</v>
      </c>
      <c r="I37" s="410"/>
      <c r="J37" s="409">
        <f>J25+J26+J27+J28+J29+J30+J31+J32+J33+J34+J35+J36</f>
        <v>0</v>
      </c>
      <c r="K37" s="410"/>
      <c r="L37" s="409">
        <f>L25+L26+L27+L28+L29+L30+L31+L32+L33+L34+L35+L36</f>
        <v>0</v>
      </c>
      <c r="M37" s="410"/>
      <c r="N37" s="409">
        <f>N25+N26+N27+N28+N29+N30+N31+N32+N33+N34+N35+N36</f>
        <v>0</v>
      </c>
      <c r="O37" s="410"/>
      <c r="P37" s="409">
        <f>P25+P26+P27+P28+P29+P30+P31+P32+P33+P34+P35+P36</f>
        <v>0</v>
      </c>
      <c r="Q37" s="410"/>
      <c r="R37" s="409">
        <f>R25+R26+R27+R28+R29+R30+R31+R32+R33+R34+R35+R36</f>
        <v>0</v>
      </c>
      <c r="S37" s="410"/>
      <c r="T37" s="409">
        <f>T25+T26+T27+T28+T29+T30+T31+T32+T33+T34+T35+T36</f>
        <v>0</v>
      </c>
      <c r="U37" s="410"/>
      <c r="V37" s="409">
        <f>V25+V26+V27+V28+V29+V30+V31+V32+V33+V34+V35+V36</f>
        <v>0</v>
      </c>
      <c r="W37" s="410"/>
      <c r="X37" s="409">
        <f>X25+X26+X27+X28+X29+X30+X31+X32+X33+X34+X35+X36</f>
        <v>0</v>
      </c>
      <c r="Y37" s="410"/>
      <c r="Z37" s="409">
        <f>Z25+Z26+Z27+Z28+Z29+Z30+Z31+Z32+Z33+Z34+Z35+Z36</f>
        <v>0</v>
      </c>
      <c r="AA37" s="410"/>
    </row>
    <row r="38" spans="2:27">
      <c r="B38" s="134"/>
      <c r="C38" s="137" t="s">
        <v>128</v>
      </c>
      <c r="D38" s="409">
        <f>ROUNDDOWN(D37/2,-3)</f>
        <v>150000</v>
      </c>
      <c r="E38" s="410"/>
      <c r="F38" s="409">
        <f>ROUNDDOWN(F37/2,-3)</f>
        <v>0</v>
      </c>
      <c r="G38" s="410"/>
      <c r="H38" s="409">
        <f>ROUNDDOWN(H37/2,-3)</f>
        <v>0</v>
      </c>
      <c r="I38" s="410"/>
      <c r="J38" s="409">
        <f>ROUNDDOWN(J37/2,-3)</f>
        <v>0</v>
      </c>
      <c r="K38" s="410"/>
      <c r="L38" s="409">
        <f>ROUNDDOWN(L37/2,-3)</f>
        <v>0</v>
      </c>
      <c r="M38" s="410"/>
      <c r="N38" s="409">
        <f>ROUNDDOWN(N37/2,-3)</f>
        <v>0</v>
      </c>
      <c r="O38" s="410"/>
      <c r="P38" s="409">
        <f>ROUNDDOWN(P37/2,-3)</f>
        <v>0</v>
      </c>
      <c r="Q38" s="410"/>
      <c r="R38" s="409">
        <f>ROUNDDOWN(R37/2,-3)</f>
        <v>0</v>
      </c>
      <c r="S38" s="410"/>
      <c r="T38" s="409">
        <f>ROUNDDOWN(T37/2,-3)</f>
        <v>0</v>
      </c>
      <c r="U38" s="410"/>
      <c r="V38" s="409">
        <f>ROUNDDOWN(V37/2,-3)</f>
        <v>0</v>
      </c>
      <c r="W38" s="410"/>
      <c r="X38" s="409">
        <f>ROUNDDOWN(X37/2,-3)</f>
        <v>0</v>
      </c>
      <c r="Y38" s="410"/>
      <c r="Z38" s="409">
        <f>ROUNDDOWN(Z37/2,-3)</f>
        <v>0</v>
      </c>
      <c r="AA38" s="410"/>
    </row>
    <row r="39" spans="2:27">
      <c r="B39" s="138" t="s">
        <v>95</v>
      </c>
      <c r="C39" s="139" t="s">
        <v>102</v>
      </c>
      <c r="D39" s="422">
        <f>(1200000-(D23+D37))/48</f>
        <v>12500</v>
      </c>
      <c r="E39" s="422"/>
      <c r="F39" s="422">
        <f>(1200000-(F23+F37))/49</f>
        <v>24489.795918367348</v>
      </c>
      <c r="G39" s="422"/>
      <c r="H39" s="422">
        <f>(1200000-(H23+H37))/50</f>
        <v>24000</v>
      </c>
      <c r="I39" s="422"/>
      <c r="J39" s="422">
        <f>(1200000-(J23+J37))/51</f>
        <v>23529.411764705881</v>
      </c>
      <c r="K39" s="422"/>
      <c r="L39" s="422">
        <f>(1200000-(L23+L37))/52</f>
        <v>23076.923076923078</v>
      </c>
      <c r="M39" s="422"/>
      <c r="N39" s="422">
        <f>(1200000-(N23+N37))/53</f>
        <v>22641.509433962263</v>
      </c>
      <c r="O39" s="422"/>
      <c r="P39" s="422">
        <f>(1200000-(P23+P37))/54</f>
        <v>22222.222222222223</v>
      </c>
      <c r="Q39" s="422"/>
      <c r="R39" s="422">
        <f>(1200000-(R23+R37))/55</f>
        <v>21818.18181818182</v>
      </c>
      <c r="S39" s="422"/>
      <c r="T39" s="422">
        <f>(1200000-(T23+T37))/56</f>
        <v>21428.571428571428</v>
      </c>
      <c r="U39" s="422"/>
      <c r="V39" s="422">
        <f>(1200000-(V23+V37))/57</f>
        <v>21052.63157894737</v>
      </c>
      <c r="W39" s="422"/>
      <c r="X39" s="422">
        <f>(1200000-(X23+X37))/58</f>
        <v>20689.655172413793</v>
      </c>
      <c r="Y39" s="422"/>
      <c r="Z39" s="422">
        <f>(1200000-(Z23+Z37))/59</f>
        <v>20338.983050847459</v>
      </c>
      <c r="AA39" s="422"/>
    </row>
    <row r="40" spans="2:27">
      <c r="B40" s="140">
        <f>B12+2</f>
        <v>2026</v>
      </c>
      <c r="C40" s="141" t="s">
        <v>103</v>
      </c>
      <c r="D40" s="423">
        <f t="shared" ref="D40" si="0">D39</f>
        <v>12500</v>
      </c>
      <c r="E40" s="423"/>
      <c r="F40" s="433">
        <f t="shared" ref="F40" si="1">F39</f>
        <v>24489.795918367348</v>
      </c>
      <c r="G40" s="433"/>
      <c r="H40" s="433">
        <f>H39</f>
        <v>24000</v>
      </c>
      <c r="I40" s="444"/>
      <c r="J40" s="433">
        <f>J39</f>
        <v>23529.411764705881</v>
      </c>
      <c r="K40" s="433"/>
      <c r="L40" s="433">
        <f>L39</f>
        <v>23076.923076923078</v>
      </c>
      <c r="M40" s="433"/>
      <c r="N40" s="433">
        <f>N39</f>
        <v>22641.509433962263</v>
      </c>
      <c r="O40" s="433"/>
      <c r="P40" s="433">
        <f>P39</f>
        <v>22222.222222222223</v>
      </c>
      <c r="Q40" s="433"/>
      <c r="R40" s="433">
        <f>R39</f>
        <v>21818.18181818182</v>
      </c>
      <c r="S40" s="433"/>
      <c r="T40" s="433">
        <f>T39</f>
        <v>21428.571428571428</v>
      </c>
      <c r="U40" s="433"/>
      <c r="V40" s="433">
        <f>V39</f>
        <v>21052.63157894737</v>
      </c>
      <c r="W40" s="433"/>
      <c r="X40" s="433">
        <f>X39</f>
        <v>20689.655172413793</v>
      </c>
      <c r="Y40" s="433"/>
      <c r="Z40" s="433">
        <f>Z39</f>
        <v>20338.983050847459</v>
      </c>
      <c r="AA40" s="433"/>
    </row>
    <row r="41" spans="2:27">
      <c r="B41" s="142"/>
      <c r="C41" s="141" t="s">
        <v>104</v>
      </c>
      <c r="D41" s="423">
        <f t="shared" ref="D41" si="2">D39</f>
        <v>12500</v>
      </c>
      <c r="E41" s="423"/>
      <c r="F41" s="433">
        <f t="shared" ref="F41" si="3">F39</f>
        <v>24489.795918367348</v>
      </c>
      <c r="G41" s="433"/>
      <c r="H41" s="433">
        <f>H39</f>
        <v>24000</v>
      </c>
      <c r="I41" s="444"/>
      <c r="J41" s="433">
        <f>J39</f>
        <v>23529.411764705881</v>
      </c>
      <c r="K41" s="433"/>
      <c r="L41" s="433">
        <f>L39</f>
        <v>23076.923076923078</v>
      </c>
      <c r="M41" s="433"/>
      <c r="N41" s="433">
        <f>N39</f>
        <v>22641.509433962263</v>
      </c>
      <c r="O41" s="433"/>
      <c r="P41" s="433">
        <f>P39</f>
        <v>22222.222222222223</v>
      </c>
      <c r="Q41" s="433"/>
      <c r="R41" s="433">
        <f>R39</f>
        <v>21818.18181818182</v>
      </c>
      <c r="S41" s="433"/>
      <c r="T41" s="433">
        <f>T39</f>
        <v>21428.571428571428</v>
      </c>
      <c r="U41" s="433"/>
      <c r="V41" s="433">
        <f>V39</f>
        <v>21052.63157894737</v>
      </c>
      <c r="W41" s="433"/>
      <c r="X41" s="433">
        <f>X39</f>
        <v>20689.655172413793</v>
      </c>
      <c r="Y41" s="433"/>
      <c r="Z41" s="433">
        <f>Z39</f>
        <v>20338.983050847459</v>
      </c>
      <c r="AA41" s="433"/>
    </row>
    <row r="42" spans="2:27">
      <c r="B42" s="143"/>
      <c r="C42" s="141" t="s">
        <v>105</v>
      </c>
      <c r="D42" s="423">
        <f>D39</f>
        <v>12500</v>
      </c>
      <c r="E42" s="423"/>
      <c r="F42" s="433">
        <f>F39</f>
        <v>24489.795918367348</v>
      </c>
      <c r="G42" s="433"/>
      <c r="H42" s="433">
        <f>H39</f>
        <v>24000</v>
      </c>
      <c r="I42" s="444"/>
      <c r="J42" s="433">
        <f>J39</f>
        <v>23529.411764705881</v>
      </c>
      <c r="K42" s="433"/>
      <c r="L42" s="433">
        <f>L39</f>
        <v>23076.923076923078</v>
      </c>
      <c r="M42" s="433"/>
      <c r="N42" s="433">
        <f>N39</f>
        <v>22641.509433962263</v>
      </c>
      <c r="O42" s="433"/>
      <c r="P42" s="433">
        <f>P39</f>
        <v>22222.222222222223</v>
      </c>
      <c r="Q42" s="433"/>
      <c r="R42" s="433">
        <f>R39</f>
        <v>21818.18181818182</v>
      </c>
      <c r="S42" s="433"/>
      <c r="T42" s="433">
        <f>T39</f>
        <v>21428.571428571428</v>
      </c>
      <c r="U42" s="433"/>
      <c r="V42" s="433">
        <f>V39</f>
        <v>21052.63157894737</v>
      </c>
      <c r="W42" s="433"/>
      <c r="X42" s="433">
        <f>X39</f>
        <v>20689.655172413793</v>
      </c>
      <c r="Y42" s="433"/>
      <c r="Z42" s="433">
        <f>Z39</f>
        <v>20338.983050847459</v>
      </c>
      <c r="AA42" s="433"/>
    </row>
    <row r="43" spans="2:27">
      <c r="B43" s="143"/>
      <c r="C43" s="141" t="s">
        <v>106</v>
      </c>
      <c r="D43" s="423">
        <f>D39</f>
        <v>12500</v>
      </c>
      <c r="E43" s="423"/>
      <c r="F43" s="433">
        <f>F39</f>
        <v>24489.795918367348</v>
      </c>
      <c r="G43" s="433"/>
      <c r="H43" s="433">
        <f>H39</f>
        <v>24000</v>
      </c>
      <c r="I43" s="444"/>
      <c r="J43" s="433">
        <f>J39</f>
        <v>23529.411764705881</v>
      </c>
      <c r="K43" s="433"/>
      <c r="L43" s="433">
        <f>L39</f>
        <v>23076.923076923078</v>
      </c>
      <c r="M43" s="433"/>
      <c r="N43" s="433">
        <f>N39</f>
        <v>22641.509433962263</v>
      </c>
      <c r="O43" s="433"/>
      <c r="P43" s="433">
        <f>P39</f>
        <v>22222.222222222223</v>
      </c>
      <c r="Q43" s="433"/>
      <c r="R43" s="433">
        <f>R39</f>
        <v>21818.18181818182</v>
      </c>
      <c r="S43" s="433"/>
      <c r="T43" s="433">
        <f>T39</f>
        <v>21428.571428571428</v>
      </c>
      <c r="U43" s="433"/>
      <c r="V43" s="433">
        <f>V39</f>
        <v>21052.63157894737</v>
      </c>
      <c r="W43" s="433"/>
      <c r="X43" s="433">
        <f>X39</f>
        <v>20689.655172413793</v>
      </c>
      <c r="Y43" s="433"/>
      <c r="Z43" s="433">
        <f>Z39</f>
        <v>20338.983050847459</v>
      </c>
      <c r="AA43" s="433"/>
    </row>
    <row r="44" spans="2:27">
      <c r="B44" s="143"/>
      <c r="C44" s="141" t="s">
        <v>107</v>
      </c>
      <c r="D44" s="423">
        <f>D39</f>
        <v>12500</v>
      </c>
      <c r="E44" s="423"/>
      <c r="F44" s="433">
        <f>F39</f>
        <v>24489.795918367348</v>
      </c>
      <c r="G44" s="433"/>
      <c r="H44" s="433">
        <f>H39</f>
        <v>24000</v>
      </c>
      <c r="I44" s="444"/>
      <c r="J44" s="433">
        <f>J39</f>
        <v>23529.411764705881</v>
      </c>
      <c r="K44" s="433"/>
      <c r="L44" s="433">
        <f>L39</f>
        <v>23076.923076923078</v>
      </c>
      <c r="M44" s="433"/>
      <c r="N44" s="433">
        <f>N39</f>
        <v>22641.509433962263</v>
      </c>
      <c r="O44" s="433"/>
      <c r="P44" s="433">
        <f>P39</f>
        <v>22222.222222222223</v>
      </c>
      <c r="Q44" s="433"/>
      <c r="R44" s="433">
        <f>R39</f>
        <v>21818.18181818182</v>
      </c>
      <c r="S44" s="433"/>
      <c r="T44" s="433">
        <f>T39</f>
        <v>21428.571428571428</v>
      </c>
      <c r="U44" s="433"/>
      <c r="V44" s="433">
        <f>V39</f>
        <v>21052.63157894737</v>
      </c>
      <c r="W44" s="433"/>
      <c r="X44" s="433">
        <f>X39</f>
        <v>20689.655172413793</v>
      </c>
      <c r="Y44" s="433"/>
      <c r="Z44" s="433">
        <f>Z39</f>
        <v>20338.983050847459</v>
      </c>
      <c r="AA44" s="433"/>
    </row>
    <row r="45" spans="2:27">
      <c r="B45" s="143"/>
      <c r="C45" s="141" t="s">
        <v>108</v>
      </c>
      <c r="D45" s="423">
        <f>D39</f>
        <v>12500</v>
      </c>
      <c r="E45" s="423"/>
      <c r="F45" s="433">
        <f>F39</f>
        <v>24489.795918367348</v>
      </c>
      <c r="G45" s="433"/>
      <c r="H45" s="433">
        <f>H39</f>
        <v>24000</v>
      </c>
      <c r="I45" s="444"/>
      <c r="J45" s="433">
        <f>J39</f>
        <v>23529.411764705881</v>
      </c>
      <c r="K45" s="433"/>
      <c r="L45" s="433">
        <f>L39</f>
        <v>23076.923076923078</v>
      </c>
      <c r="M45" s="433"/>
      <c r="N45" s="433">
        <f>N39</f>
        <v>22641.509433962263</v>
      </c>
      <c r="O45" s="433"/>
      <c r="P45" s="433">
        <f>P39</f>
        <v>22222.222222222223</v>
      </c>
      <c r="Q45" s="433"/>
      <c r="R45" s="433">
        <f>R39</f>
        <v>21818.18181818182</v>
      </c>
      <c r="S45" s="433"/>
      <c r="T45" s="433">
        <f>T39</f>
        <v>21428.571428571428</v>
      </c>
      <c r="U45" s="433"/>
      <c r="V45" s="433">
        <f>V39</f>
        <v>21052.63157894737</v>
      </c>
      <c r="W45" s="433"/>
      <c r="X45" s="433">
        <f>X39</f>
        <v>20689.655172413793</v>
      </c>
      <c r="Y45" s="433"/>
      <c r="Z45" s="433">
        <f>Z39</f>
        <v>20338.983050847459</v>
      </c>
      <c r="AA45" s="433"/>
    </row>
    <row r="46" spans="2:27">
      <c r="B46" s="143"/>
      <c r="C46" s="141" t="s">
        <v>109</v>
      </c>
      <c r="D46" s="423">
        <f>D39</f>
        <v>12500</v>
      </c>
      <c r="E46" s="423"/>
      <c r="F46" s="433">
        <f>F39</f>
        <v>24489.795918367348</v>
      </c>
      <c r="G46" s="433"/>
      <c r="H46" s="433">
        <f>H39</f>
        <v>24000</v>
      </c>
      <c r="I46" s="444"/>
      <c r="J46" s="433">
        <f>J39</f>
        <v>23529.411764705881</v>
      </c>
      <c r="K46" s="433"/>
      <c r="L46" s="433">
        <f>L39</f>
        <v>23076.923076923078</v>
      </c>
      <c r="M46" s="433"/>
      <c r="N46" s="433">
        <f>N39</f>
        <v>22641.509433962263</v>
      </c>
      <c r="O46" s="433"/>
      <c r="P46" s="433">
        <f>P39</f>
        <v>22222.222222222223</v>
      </c>
      <c r="Q46" s="433"/>
      <c r="R46" s="433">
        <f>R39</f>
        <v>21818.18181818182</v>
      </c>
      <c r="S46" s="433"/>
      <c r="T46" s="433">
        <f>T39</f>
        <v>21428.571428571428</v>
      </c>
      <c r="U46" s="433"/>
      <c r="V46" s="433">
        <f>V39</f>
        <v>21052.63157894737</v>
      </c>
      <c r="W46" s="433"/>
      <c r="X46" s="433">
        <f>X39</f>
        <v>20689.655172413793</v>
      </c>
      <c r="Y46" s="433"/>
      <c r="Z46" s="433">
        <f>Z39</f>
        <v>20338.983050847459</v>
      </c>
      <c r="AA46" s="433"/>
    </row>
    <row r="47" spans="2:27">
      <c r="B47" s="143"/>
      <c r="C47" s="141" t="s">
        <v>110</v>
      </c>
      <c r="D47" s="423">
        <f>D39</f>
        <v>12500</v>
      </c>
      <c r="E47" s="423"/>
      <c r="F47" s="433">
        <f>F39</f>
        <v>24489.795918367348</v>
      </c>
      <c r="G47" s="433"/>
      <c r="H47" s="433">
        <f>H39</f>
        <v>24000</v>
      </c>
      <c r="I47" s="444"/>
      <c r="J47" s="433">
        <f>J39</f>
        <v>23529.411764705881</v>
      </c>
      <c r="K47" s="433"/>
      <c r="L47" s="433">
        <f>L39</f>
        <v>23076.923076923078</v>
      </c>
      <c r="M47" s="433"/>
      <c r="N47" s="433">
        <f>N39</f>
        <v>22641.509433962263</v>
      </c>
      <c r="O47" s="433"/>
      <c r="P47" s="433">
        <f>P39</f>
        <v>22222.222222222223</v>
      </c>
      <c r="Q47" s="433"/>
      <c r="R47" s="433">
        <f>R39</f>
        <v>21818.18181818182</v>
      </c>
      <c r="S47" s="433"/>
      <c r="T47" s="433">
        <f>T39</f>
        <v>21428.571428571428</v>
      </c>
      <c r="U47" s="433"/>
      <c r="V47" s="433">
        <f>V39</f>
        <v>21052.63157894737</v>
      </c>
      <c r="W47" s="433"/>
      <c r="X47" s="433">
        <f>X39</f>
        <v>20689.655172413793</v>
      </c>
      <c r="Y47" s="433"/>
      <c r="Z47" s="433">
        <f>Z39</f>
        <v>20338.983050847459</v>
      </c>
      <c r="AA47" s="433"/>
    </row>
    <row r="48" spans="2:27">
      <c r="B48" s="143"/>
      <c r="C48" s="141" t="s">
        <v>111</v>
      </c>
      <c r="D48" s="423">
        <f>D39</f>
        <v>12500</v>
      </c>
      <c r="E48" s="423"/>
      <c r="F48" s="433">
        <f>F39</f>
        <v>24489.795918367348</v>
      </c>
      <c r="G48" s="433"/>
      <c r="H48" s="433">
        <f>H39</f>
        <v>24000</v>
      </c>
      <c r="I48" s="444"/>
      <c r="J48" s="433">
        <f>J39</f>
        <v>23529.411764705881</v>
      </c>
      <c r="K48" s="433"/>
      <c r="L48" s="433">
        <f>L39</f>
        <v>23076.923076923078</v>
      </c>
      <c r="M48" s="433"/>
      <c r="N48" s="433">
        <f>N39</f>
        <v>22641.509433962263</v>
      </c>
      <c r="O48" s="433"/>
      <c r="P48" s="433">
        <f>P39</f>
        <v>22222.222222222223</v>
      </c>
      <c r="Q48" s="433"/>
      <c r="R48" s="433">
        <f>R39</f>
        <v>21818.18181818182</v>
      </c>
      <c r="S48" s="433"/>
      <c r="T48" s="433">
        <f>T39</f>
        <v>21428.571428571428</v>
      </c>
      <c r="U48" s="433"/>
      <c r="V48" s="433">
        <f>V39</f>
        <v>21052.63157894737</v>
      </c>
      <c r="W48" s="433"/>
      <c r="X48" s="433">
        <f>X39</f>
        <v>20689.655172413793</v>
      </c>
      <c r="Y48" s="433"/>
      <c r="Z48" s="433">
        <f>Z39</f>
        <v>20338.983050847459</v>
      </c>
      <c r="AA48" s="433"/>
    </row>
    <row r="49" spans="2:27">
      <c r="B49" s="143"/>
      <c r="C49" s="141" t="s">
        <v>112</v>
      </c>
      <c r="D49" s="423">
        <f>D39</f>
        <v>12500</v>
      </c>
      <c r="E49" s="423"/>
      <c r="F49" s="433">
        <f>F39</f>
        <v>24489.795918367348</v>
      </c>
      <c r="G49" s="433"/>
      <c r="H49" s="433">
        <f>H39</f>
        <v>24000</v>
      </c>
      <c r="I49" s="444"/>
      <c r="J49" s="433">
        <f>J39</f>
        <v>23529.411764705881</v>
      </c>
      <c r="K49" s="433"/>
      <c r="L49" s="433">
        <f>L39</f>
        <v>23076.923076923078</v>
      </c>
      <c r="M49" s="433"/>
      <c r="N49" s="433">
        <f>N39</f>
        <v>22641.509433962263</v>
      </c>
      <c r="O49" s="433"/>
      <c r="P49" s="433">
        <f>P39</f>
        <v>22222.222222222223</v>
      </c>
      <c r="Q49" s="433"/>
      <c r="R49" s="433">
        <f>R39</f>
        <v>21818.18181818182</v>
      </c>
      <c r="S49" s="433"/>
      <c r="T49" s="433">
        <f>T39</f>
        <v>21428.571428571428</v>
      </c>
      <c r="U49" s="433"/>
      <c r="V49" s="433">
        <f>V39</f>
        <v>21052.63157894737</v>
      </c>
      <c r="W49" s="433"/>
      <c r="X49" s="433">
        <f>X39</f>
        <v>20689.655172413793</v>
      </c>
      <c r="Y49" s="433"/>
      <c r="Z49" s="433">
        <f>Z39</f>
        <v>20338.983050847459</v>
      </c>
      <c r="AA49" s="433"/>
    </row>
    <row r="50" spans="2:27">
      <c r="B50" s="143"/>
      <c r="C50" s="144" t="s">
        <v>113</v>
      </c>
      <c r="D50" s="427">
        <f>D39</f>
        <v>12500</v>
      </c>
      <c r="E50" s="427"/>
      <c r="F50" s="440">
        <f>F39</f>
        <v>24489.795918367348</v>
      </c>
      <c r="G50" s="440"/>
      <c r="H50" s="440">
        <f>H39</f>
        <v>24000</v>
      </c>
      <c r="I50" s="445"/>
      <c r="J50" s="440">
        <f>J39</f>
        <v>23529.411764705881</v>
      </c>
      <c r="K50" s="440"/>
      <c r="L50" s="440">
        <f>L39</f>
        <v>23076.923076923078</v>
      </c>
      <c r="M50" s="440"/>
      <c r="N50" s="440">
        <f>N39</f>
        <v>22641.509433962263</v>
      </c>
      <c r="O50" s="440"/>
      <c r="P50" s="440">
        <f>P39</f>
        <v>22222.222222222223</v>
      </c>
      <c r="Q50" s="440"/>
      <c r="R50" s="440">
        <f>R39</f>
        <v>21818.18181818182</v>
      </c>
      <c r="S50" s="440"/>
      <c r="T50" s="440">
        <f>T39</f>
        <v>21428.571428571428</v>
      </c>
      <c r="U50" s="440"/>
      <c r="V50" s="440">
        <f>V39</f>
        <v>21052.63157894737</v>
      </c>
      <c r="W50" s="440"/>
      <c r="X50" s="440">
        <f>X39</f>
        <v>20689.655172413793</v>
      </c>
      <c r="Y50" s="440"/>
      <c r="Z50" s="440">
        <f>Z39</f>
        <v>20338.983050847459</v>
      </c>
      <c r="AA50" s="440"/>
    </row>
    <row r="51" spans="2:27">
      <c r="B51" s="145"/>
      <c r="C51" s="146" t="s">
        <v>1</v>
      </c>
      <c r="D51" s="428">
        <f>D39+D40+D41+D42+D43+D44+D45+D46+D47+D48+D49+D50</f>
        <v>150000</v>
      </c>
      <c r="E51" s="429"/>
      <c r="F51" s="428">
        <f>F39+F40+F41+F42+F43+F44+F45+F46+F47+F48+F49+F50</f>
        <v>293877.55102040811</v>
      </c>
      <c r="G51" s="429"/>
      <c r="H51" s="428">
        <f>H39+H40+H41+H42+H43+H44+H45+H46+H47+H48+H49+H50</f>
        <v>288000</v>
      </c>
      <c r="I51" s="429"/>
      <c r="J51" s="428">
        <f>J39+J40+J41+J42+J43+J44+J45+J46+J47+J48+J49+J50</f>
        <v>282352.94117647054</v>
      </c>
      <c r="K51" s="429"/>
      <c r="L51" s="428">
        <f>L39+L40+L41+L42+L43+L44+L45+L46+L47+L48+L49+L50</f>
        <v>276923.07692307688</v>
      </c>
      <c r="M51" s="429"/>
      <c r="N51" s="428">
        <f>N39+N40+N41+N42+N43+N44+N45+N46+N47+N48+N49+N50</f>
        <v>271698.11320754717</v>
      </c>
      <c r="O51" s="429"/>
      <c r="P51" s="428">
        <f>P39+P40+P41+P42+P43+P44+P45+P46+P47+P48+P49+P50</f>
        <v>266666.66666666669</v>
      </c>
      <c r="Q51" s="429"/>
      <c r="R51" s="428">
        <f>R39+R40+R41+R42+R43+R44+R45+R46+R47+R48+R49+R50</f>
        <v>261818.18181818185</v>
      </c>
      <c r="S51" s="429"/>
      <c r="T51" s="428">
        <f>T39+T40+T41+T42+T43+T44+T45+T46+T47+T48+T49+T50</f>
        <v>257142.85714285707</v>
      </c>
      <c r="U51" s="429"/>
      <c r="V51" s="428">
        <f>V39+V40+V41+V42+V43+V44+V45+V46+V47+V48+V49+V50</f>
        <v>252631.5789473684</v>
      </c>
      <c r="W51" s="429"/>
      <c r="X51" s="428">
        <f>X39+X40+X41+X42+X43+X44+X45+X46+X47+X48+X49+X50</f>
        <v>248275.86206896554</v>
      </c>
      <c r="Y51" s="429"/>
      <c r="Z51" s="428">
        <f>Z39+Z40+Z41+Z42+Z43+Z44+Z45+Z46+Z47+Z48+Z49+Z50</f>
        <v>244067.79661016949</v>
      </c>
      <c r="AA51" s="429"/>
    </row>
    <row r="52" spans="2:27">
      <c r="B52" s="147"/>
      <c r="C52" s="148" t="s">
        <v>128</v>
      </c>
      <c r="D52" s="428">
        <f>ROUNDDOWN(D51/2,-3)</f>
        <v>75000</v>
      </c>
      <c r="E52" s="429"/>
      <c r="F52" s="428">
        <f>ROUNDDOWN(F51/2,-3)</f>
        <v>146000</v>
      </c>
      <c r="G52" s="429"/>
      <c r="H52" s="428">
        <f>ROUNDDOWN(H51/2,-3)</f>
        <v>144000</v>
      </c>
      <c r="I52" s="429"/>
      <c r="J52" s="428">
        <f>ROUNDDOWN(J51/2,-3)</f>
        <v>141000</v>
      </c>
      <c r="K52" s="429"/>
      <c r="L52" s="428">
        <f>ROUNDDOWN(L51/2,-3)</f>
        <v>138000</v>
      </c>
      <c r="M52" s="429"/>
      <c r="N52" s="428">
        <f>ROUNDDOWN(N51/2,-3)</f>
        <v>135000</v>
      </c>
      <c r="O52" s="429"/>
      <c r="P52" s="428">
        <f>ROUNDDOWN(P51/2,-3)</f>
        <v>133000</v>
      </c>
      <c r="Q52" s="429"/>
      <c r="R52" s="428">
        <f>ROUNDDOWN(R51/2,-3)</f>
        <v>130000</v>
      </c>
      <c r="S52" s="429"/>
      <c r="T52" s="428">
        <f>ROUNDDOWN(T51/2,-3)</f>
        <v>128000</v>
      </c>
      <c r="U52" s="429"/>
      <c r="V52" s="428">
        <f>ROUNDDOWN(V51/2,-3)</f>
        <v>126000</v>
      </c>
      <c r="W52" s="429"/>
      <c r="X52" s="428">
        <f>ROUNDDOWN(X51/2,-3)</f>
        <v>124000</v>
      </c>
      <c r="Y52" s="429"/>
      <c r="Z52" s="428">
        <f>ROUNDDOWN(Z51/2,-3)</f>
        <v>122000</v>
      </c>
      <c r="AA52" s="429"/>
    </row>
    <row r="53" spans="2:27">
      <c r="B53" s="156" t="s">
        <v>96</v>
      </c>
      <c r="C53" s="127" t="s">
        <v>102</v>
      </c>
      <c r="D53" s="426">
        <f>D39</f>
        <v>12500</v>
      </c>
      <c r="E53" s="426"/>
      <c r="F53" s="413">
        <f>F39</f>
        <v>24489.795918367348</v>
      </c>
      <c r="G53" s="413"/>
      <c r="H53" s="413">
        <f>H39</f>
        <v>24000</v>
      </c>
      <c r="I53" s="446"/>
      <c r="J53" s="413">
        <f>J39</f>
        <v>23529.411764705881</v>
      </c>
      <c r="K53" s="413"/>
      <c r="L53" s="413">
        <f>L39</f>
        <v>23076.923076923078</v>
      </c>
      <c r="M53" s="413"/>
      <c r="N53" s="413">
        <f>N39</f>
        <v>22641.509433962263</v>
      </c>
      <c r="O53" s="413"/>
      <c r="P53" s="413">
        <f>P39</f>
        <v>22222.222222222223</v>
      </c>
      <c r="Q53" s="413"/>
      <c r="R53" s="413">
        <f>R39</f>
        <v>21818.18181818182</v>
      </c>
      <c r="S53" s="413"/>
      <c r="T53" s="413">
        <f>T39</f>
        <v>21428.571428571428</v>
      </c>
      <c r="U53" s="413"/>
      <c r="V53" s="413">
        <f>V39</f>
        <v>21052.63157894737</v>
      </c>
      <c r="W53" s="413"/>
      <c r="X53" s="413">
        <f>X39</f>
        <v>20689.655172413793</v>
      </c>
      <c r="Y53" s="413"/>
      <c r="Z53" s="413">
        <f>Z39</f>
        <v>20338.983050847459</v>
      </c>
      <c r="AA53" s="413"/>
    </row>
    <row r="54" spans="2:27">
      <c r="B54" s="119">
        <f>B12+3</f>
        <v>2027</v>
      </c>
      <c r="C54" s="128" t="s">
        <v>103</v>
      </c>
      <c r="D54" s="424">
        <f>D39</f>
        <v>12500</v>
      </c>
      <c r="E54" s="424"/>
      <c r="F54" s="411">
        <f>F39</f>
        <v>24489.795918367348</v>
      </c>
      <c r="G54" s="411"/>
      <c r="H54" s="411">
        <f>H39</f>
        <v>24000</v>
      </c>
      <c r="I54" s="447"/>
      <c r="J54" s="411">
        <f>J39</f>
        <v>23529.411764705881</v>
      </c>
      <c r="K54" s="411"/>
      <c r="L54" s="411">
        <f>L39</f>
        <v>23076.923076923078</v>
      </c>
      <c r="M54" s="411"/>
      <c r="N54" s="411">
        <f>N39</f>
        <v>22641.509433962263</v>
      </c>
      <c r="O54" s="411"/>
      <c r="P54" s="411">
        <f>P39</f>
        <v>22222.222222222223</v>
      </c>
      <c r="Q54" s="411"/>
      <c r="R54" s="411">
        <f>R39</f>
        <v>21818.18181818182</v>
      </c>
      <c r="S54" s="411"/>
      <c r="T54" s="411">
        <f>T39</f>
        <v>21428.571428571428</v>
      </c>
      <c r="U54" s="411"/>
      <c r="V54" s="411">
        <f>V39</f>
        <v>21052.63157894737</v>
      </c>
      <c r="W54" s="411"/>
      <c r="X54" s="411">
        <f>X39</f>
        <v>20689.655172413793</v>
      </c>
      <c r="Y54" s="411"/>
      <c r="Z54" s="411">
        <f>Z39</f>
        <v>20338.983050847459</v>
      </c>
      <c r="AA54" s="411"/>
    </row>
    <row r="55" spans="2:27">
      <c r="B55" s="126"/>
      <c r="C55" s="128" t="s">
        <v>104</v>
      </c>
      <c r="D55" s="424">
        <f>D39</f>
        <v>12500</v>
      </c>
      <c r="E55" s="424"/>
      <c r="F55" s="411">
        <f>F39</f>
        <v>24489.795918367348</v>
      </c>
      <c r="G55" s="411"/>
      <c r="H55" s="411">
        <f>H39</f>
        <v>24000</v>
      </c>
      <c r="I55" s="447"/>
      <c r="J55" s="411">
        <f>J39</f>
        <v>23529.411764705881</v>
      </c>
      <c r="K55" s="411"/>
      <c r="L55" s="411">
        <f>L39</f>
        <v>23076.923076923078</v>
      </c>
      <c r="M55" s="411"/>
      <c r="N55" s="411">
        <f>N39</f>
        <v>22641.509433962263</v>
      </c>
      <c r="O55" s="411"/>
      <c r="P55" s="411">
        <f>P39</f>
        <v>22222.222222222223</v>
      </c>
      <c r="Q55" s="411"/>
      <c r="R55" s="411">
        <f>R39</f>
        <v>21818.18181818182</v>
      </c>
      <c r="S55" s="411"/>
      <c r="T55" s="411">
        <f>T39</f>
        <v>21428.571428571428</v>
      </c>
      <c r="U55" s="411"/>
      <c r="V55" s="411">
        <f>V39</f>
        <v>21052.63157894737</v>
      </c>
      <c r="W55" s="411"/>
      <c r="X55" s="411">
        <f>X39</f>
        <v>20689.655172413793</v>
      </c>
      <c r="Y55" s="411"/>
      <c r="Z55" s="411">
        <f>Z39</f>
        <v>20338.983050847459</v>
      </c>
      <c r="AA55" s="411"/>
    </row>
    <row r="56" spans="2:27">
      <c r="B56" s="136"/>
      <c r="C56" s="128" t="s">
        <v>105</v>
      </c>
      <c r="D56" s="424">
        <f>D39</f>
        <v>12500</v>
      </c>
      <c r="E56" s="424"/>
      <c r="F56" s="411">
        <f>F39</f>
        <v>24489.795918367348</v>
      </c>
      <c r="G56" s="411"/>
      <c r="H56" s="411">
        <f>H39</f>
        <v>24000</v>
      </c>
      <c r="I56" s="447"/>
      <c r="J56" s="411">
        <f>J39</f>
        <v>23529.411764705881</v>
      </c>
      <c r="K56" s="411"/>
      <c r="L56" s="411">
        <f>L39</f>
        <v>23076.923076923078</v>
      </c>
      <c r="M56" s="411"/>
      <c r="N56" s="411">
        <f>N39</f>
        <v>22641.509433962263</v>
      </c>
      <c r="O56" s="411"/>
      <c r="P56" s="411">
        <f>P39</f>
        <v>22222.222222222223</v>
      </c>
      <c r="Q56" s="411"/>
      <c r="R56" s="411">
        <f>R39</f>
        <v>21818.18181818182</v>
      </c>
      <c r="S56" s="411"/>
      <c r="T56" s="411">
        <f>T39</f>
        <v>21428.571428571428</v>
      </c>
      <c r="U56" s="411"/>
      <c r="V56" s="411">
        <f>V39</f>
        <v>21052.63157894737</v>
      </c>
      <c r="W56" s="411"/>
      <c r="X56" s="411">
        <f>X39</f>
        <v>20689.655172413793</v>
      </c>
      <c r="Y56" s="411"/>
      <c r="Z56" s="411">
        <f>Z39</f>
        <v>20338.983050847459</v>
      </c>
      <c r="AA56" s="411"/>
    </row>
    <row r="57" spans="2:27">
      <c r="B57" s="136"/>
      <c r="C57" s="128" t="s">
        <v>106</v>
      </c>
      <c r="D57" s="424">
        <f>D39</f>
        <v>12500</v>
      </c>
      <c r="E57" s="424"/>
      <c r="F57" s="411">
        <f>F39</f>
        <v>24489.795918367348</v>
      </c>
      <c r="G57" s="411"/>
      <c r="H57" s="411">
        <f>H39</f>
        <v>24000</v>
      </c>
      <c r="I57" s="447"/>
      <c r="J57" s="411">
        <f>J39</f>
        <v>23529.411764705881</v>
      </c>
      <c r="K57" s="411"/>
      <c r="L57" s="411">
        <f>L39</f>
        <v>23076.923076923078</v>
      </c>
      <c r="M57" s="411"/>
      <c r="N57" s="411">
        <f>N39</f>
        <v>22641.509433962263</v>
      </c>
      <c r="O57" s="411"/>
      <c r="P57" s="411">
        <f>P39</f>
        <v>22222.222222222223</v>
      </c>
      <c r="Q57" s="411"/>
      <c r="R57" s="411">
        <f>R39</f>
        <v>21818.18181818182</v>
      </c>
      <c r="S57" s="411"/>
      <c r="T57" s="411">
        <f>T39</f>
        <v>21428.571428571428</v>
      </c>
      <c r="U57" s="411"/>
      <c r="V57" s="411">
        <f>V39</f>
        <v>21052.63157894737</v>
      </c>
      <c r="W57" s="411"/>
      <c r="X57" s="411">
        <f>X39</f>
        <v>20689.655172413793</v>
      </c>
      <c r="Y57" s="411"/>
      <c r="Z57" s="411">
        <f>Z39</f>
        <v>20338.983050847459</v>
      </c>
      <c r="AA57" s="411"/>
    </row>
    <row r="58" spans="2:27">
      <c r="B58" s="136"/>
      <c r="C58" s="128" t="s">
        <v>107</v>
      </c>
      <c r="D58" s="424">
        <f>D39</f>
        <v>12500</v>
      </c>
      <c r="E58" s="424"/>
      <c r="F58" s="411">
        <f>F39</f>
        <v>24489.795918367348</v>
      </c>
      <c r="G58" s="411"/>
      <c r="H58" s="411">
        <f>H39</f>
        <v>24000</v>
      </c>
      <c r="I58" s="447"/>
      <c r="J58" s="411">
        <f>J39</f>
        <v>23529.411764705881</v>
      </c>
      <c r="K58" s="411"/>
      <c r="L58" s="411">
        <f>L39</f>
        <v>23076.923076923078</v>
      </c>
      <c r="M58" s="411"/>
      <c r="N58" s="411">
        <f>N39</f>
        <v>22641.509433962263</v>
      </c>
      <c r="O58" s="411"/>
      <c r="P58" s="411">
        <f>P39</f>
        <v>22222.222222222223</v>
      </c>
      <c r="Q58" s="411"/>
      <c r="R58" s="411">
        <f>R39</f>
        <v>21818.18181818182</v>
      </c>
      <c r="S58" s="411"/>
      <c r="T58" s="411">
        <f>T39</f>
        <v>21428.571428571428</v>
      </c>
      <c r="U58" s="411"/>
      <c r="V58" s="411">
        <f>V39</f>
        <v>21052.63157894737</v>
      </c>
      <c r="W58" s="411"/>
      <c r="X58" s="411">
        <f>X39</f>
        <v>20689.655172413793</v>
      </c>
      <c r="Y58" s="411"/>
      <c r="Z58" s="411">
        <f>Z39</f>
        <v>20338.983050847459</v>
      </c>
      <c r="AA58" s="411"/>
    </row>
    <row r="59" spans="2:27">
      <c r="B59" s="136"/>
      <c r="C59" s="128" t="s">
        <v>108</v>
      </c>
      <c r="D59" s="424">
        <f>D39</f>
        <v>12500</v>
      </c>
      <c r="E59" s="424"/>
      <c r="F59" s="411">
        <f>F39</f>
        <v>24489.795918367348</v>
      </c>
      <c r="G59" s="411"/>
      <c r="H59" s="411">
        <f>H39</f>
        <v>24000</v>
      </c>
      <c r="I59" s="447"/>
      <c r="J59" s="411">
        <f>J39</f>
        <v>23529.411764705881</v>
      </c>
      <c r="K59" s="411"/>
      <c r="L59" s="411">
        <f>L39</f>
        <v>23076.923076923078</v>
      </c>
      <c r="M59" s="411"/>
      <c r="N59" s="411">
        <f>N39</f>
        <v>22641.509433962263</v>
      </c>
      <c r="O59" s="411"/>
      <c r="P59" s="411">
        <f>P39</f>
        <v>22222.222222222223</v>
      </c>
      <c r="Q59" s="411"/>
      <c r="R59" s="411">
        <f>R39</f>
        <v>21818.18181818182</v>
      </c>
      <c r="S59" s="411"/>
      <c r="T59" s="411">
        <f>T39</f>
        <v>21428.571428571428</v>
      </c>
      <c r="U59" s="411"/>
      <c r="V59" s="411">
        <f>V39</f>
        <v>21052.63157894737</v>
      </c>
      <c r="W59" s="411"/>
      <c r="X59" s="411">
        <f>X39</f>
        <v>20689.655172413793</v>
      </c>
      <c r="Y59" s="411"/>
      <c r="Z59" s="411">
        <f>Z39</f>
        <v>20338.983050847459</v>
      </c>
      <c r="AA59" s="411"/>
    </row>
    <row r="60" spans="2:27">
      <c r="B60" s="136"/>
      <c r="C60" s="128" t="s">
        <v>109</v>
      </c>
      <c r="D60" s="424">
        <f>D39</f>
        <v>12500</v>
      </c>
      <c r="E60" s="424"/>
      <c r="F60" s="411">
        <f>F39</f>
        <v>24489.795918367348</v>
      </c>
      <c r="G60" s="411"/>
      <c r="H60" s="411">
        <f>H39</f>
        <v>24000</v>
      </c>
      <c r="I60" s="447"/>
      <c r="J60" s="411">
        <f>J39</f>
        <v>23529.411764705881</v>
      </c>
      <c r="K60" s="411"/>
      <c r="L60" s="411">
        <f>L39</f>
        <v>23076.923076923078</v>
      </c>
      <c r="M60" s="411"/>
      <c r="N60" s="411">
        <f>N39</f>
        <v>22641.509433962263</v>
      </c>
      <c r="O60" s="411"/>
      <c r="P60" s="411">
        <f>P39</f>
        <v>22222.222222222223</v>
      </c>
      <c r="Q60" s="411"/>
      <c r="R60" s="411">
        <f>R39</f>
        <v>21818.18181818182</v>
      </c>
      <c r="S60" s="411"/>
      <c r="T60" s="411">
        <f>T39</f>
        <v>21428.571428571428</v>
      </c>
      <c r="U60" s="411"/>
      <c r="V60" s="411">
        <f>V39</f>
        <v>21052.63157894737</v>
      </c>
      <c r="W60" s="411"/>
      <c r="X60" s="411">
        <f>X39</f>
        <v>20689.655172413793</v>
      </c>
      <c r="Y60" s="411"/>
      <c r="Z60" s="411">
        <f>Z39</f>
        <v>20338.983050847459</v>
      </c>
      <c r="AA60" s="411"/>
    </row>
    <row r="61" spans="2:27">
      <c r="B61" s="136"/>
      <c r="C61" s="128" t="s">
        <v>110</v>
      </c>
      <c r="D61" s="424">
        <f>D39</f>
        <v>12500</v>
      </c>
      <c r="E61" s="424"/>
      <c r="F61" s="411">
        <f>F39</f>
        <v>24489.795918367348</v>
      </c>
      <c r="G61" s="411"/>
      <c r="H61" s="411">
        <f>H39</f>
        <v>24000</v>
      </c>
      <c r="I61" s="447"/>
      <c r="J61" s="411">
        <f>J39</f>
        <v>23529.411764705881</v>
      </c>
      <c r="K61" s="411"/>
      <c r="L61" s="411">
        <f>L39</f>
        <v>23076.923076923078</v>
      </c>
      <c r="M61" s="411"/>
      <c r="N61" s="411">
        <f>N39</f>
        <v>22641.509433962263</v>
      </c>
      <c r="O61" s="411"/>
      <c r="P61" s="411">
        <f>P39</f>
        <v>22222.222222222223</v>
      </c>
      <c r="Q61" s="411"/>
      <c r="R61" s="411">
        <f>R39</f>
        <v>21818.18181818182</v>
      </c>
      <c r="S61" s="411"/>
      <c r="T61" s="411">
        <f>T39</f>
        <v>21428.571428571428</v>
      </c>
      <c r="U61" s="411"/>
      <c r="V61" s="411">
        <f>V39</f>
        <v>21052.63157894737</v>
      </c>
      <c r="W61" s="411"/>
      <c r="X61" s="411">
        <f>X39</f>
        <v>20689.655172413793</v>
      </c>
      <c r="Y61" s="411"/>
      <c r="Z61" s="411">
        <f>Z39</f>
        <v>20338.983050847459</v>
      </c>
      <c r="AA61" s="411"/>
    </row>
    <row r="62" spans="2:27">
      <c r="B62" s="136"/>
      <c r="C62" s="128" t="s">
        <v>111</v>
      </c>
      <c r="D62" s="424">
        <f>D39</f>
        <v>12500</v>
      </c>
      <c r="E62" s="424"/>
      <c r="F62" s="411">
        <f>F39</f>
        <v>24489.795918367348</v>
      </c>
      <c r="G62" s="411"/>
      <c r="H62" s="411">
        <f>H39</f>
        <v>24000</v>
      </c>
      <c r="I62" s="447"/>
      <c r="J62" s="411">
        <f>J39</f>
        <v>23529.411764705881</v>
      </c>
      <c r="K62" s="411"/>
      <c r="L62" s="411">
        <f>L39</f>
        <v>23076.923076923078</v>
      </c>
      <c r="M62" s="411"/>
      <c r="N62" s="411">
        <f>N39</f>
        <v>22641.509433962263</v>
      </c>
      <c r="O62" s="411"/>
      <c r="P62" s="411">
        <f>P39</f>
        <v>22222.222222222223</v>
      </c>
      <c r="Q62" s="411"/>
      <c r="R62" s="411">
        <f>R39</f>
        <v>21818.18181818182</v>
      </c>
      <c r="S62" s="411"/>
      <c r="T62" s="411">
        <f>T39</f>
        <v>21428.571428571428</v>
      </c>
      <c r="U62" s="411"/>
      <c r="V62" s="411">
        <f>V39</f>
        <v>21052.63157894737</v>
      </c>
      <c r="W62" s="411"/>
      <c r="X62" s="411">
        <f>X39</f>
        <v>20689.655172413793</v>
      </c>
      <c r="Y62" s="411"/>
      <c r="Z62" s="411">
        <f>Z39</f>
        <v>20338.983050847459</v>
      </c>
      <c r="AA62" s="411"/>
    </row>
    <row r="63" spans="2:27">
      <c r="B63" s="136"/>
      <c r="C63" s="128" t="s">
        <v>112</v>
      </c>
      <c r="D63" s="424">
        <f>D39</f>
        <v>12500</v>
      </c>
      <c r="E63" s="424"/>
      <c r="F63" s="411">
        <f>F39</f>
        <v>24489.795918367348</v>
      </c>
      <c r="G63" s="411"/>
      <c r="H63" s="411">
        <f>H39</f>
        <v>24000</v>
      </c>
      <c r="I63" s="447"/>
      <c r="J63" s="411">
        <f>J39</f>
        <v>23529.411764705881</v>
      </c>
      <c r="K63" s="411"/>
      <c r="L63" s="411">
        <f>L39</f>
        <v>23076.923076923078</v>
      </c>
      <c r="M63" s="411"/>
      <c r="N63" s="411">
        <f>N39</f>
        <v>22641.509433962263</v>
      </c>
      <c r="O63" s="411"/>
      <c r="P63" s="411">
        <f>P39</f>
        <v>22222.222222222223</v>
      </c>
      <c r="Q63" s="411"/>
      <c r="R63" s="411">
        <f>R39</f>
        <v>21818.18181818182</v>
      </c>
      <c r="S63" s="411"/>
      <c r="T63" s="411">
        <f>T39</f>
        <v>21428.571428571428</v>
      </c>
      <c r="U63" s="411"/>
      <c r="V63" s="411">
        <f>V39</f>
        <v>21052.63157894737</v>
      </c>
      <c r="W63" s="411"/>
      <c r="X63" s="411">
        <f>X39</f>
        <v>20689.655172413793</v>
      </c>
      <c r="Y63" s="411"/>
      <c r="Z63" s="411">
        <f>Z39</f>
        <v>20338.983050847459</v>
      </c>
      <c r="AA63" s="411"/>
    </row>
    <row r="64" spans="2:27">
      <c r="B64" s="136"/>
      <c r="C64" s="129" t="s">
        <v>113</v>
      </c>
      <c r="D64" s="421">
        <f>D39</f>
        <v>12500</v>
      </c>
      <c r="E64" s="421"/>
      <c r="F64" s="412">
        <f>F39</f>
        <v>24489.795918367348</v>
      </c>
      <c r="G64" s="412"/>
      <c r="H64" s="412">
        <f>H39</f>
        <v>24000</v>
      </c>
      <c r="I64" s="448"/>
      <c r="J64" s="412">
        <f>J39</f>
        <v>23529.411764705881</v>
      </c>
      <c r="K64" s="412"/>
      <c r="L64" s="412">
        <f>L39</f>
        <v>23076.923076923078</v>
      </c>
      <c r="M64" s="412"/>
      <c r="N64" s="412">
        <f>N39</f>
        <v>22641.509433962263</v>
      </c>
      <c r="O64" s="412"/>
      <c r="P64" s="412">
        <f>P39</f>
        <v>22222.222222222223</v>
      </c>
      <c r="Q64" s="412"/>
      <c r="R64" s="412">
        <f>R39</f>
        <v>21818.18181818182</v>
      </c>
      <c r="S64" s="412"/>
      <c r="T64" s="412">
        <f>T39</f>
        <v>21428.571428571428</v>
      </c>
      <c r="U64" s="412"/>
      <c r="V64" s="412">
        <f>V39</f>
        <v>21052.63157894737</v>
      </c>
      <c r="W64" s="412"/>
      <c r="X64" s="412">
        <f>X39</f>
        <v>20689.655172413793</v>
      </c>
      <c r="Y64" s="412"/>
      <c r="Z64" s="412">
        <f>Z39</f>
        <v>20338.983050847459</v>
      </c>
      <c r="AA64" s="412"/>
    </row>
    <row r="65" spans="2:27">
      <c r="B65" s="157"/>
      <c r="C65" s="135" t="s">
        <v>1</v>
      </c>
      <c r="D65" s="409">
        <f>D53+D54+D55+D56+D57+D58+D59+D60+D61+D62+D63+D64</f>
        <v>150000</v>
      </c>
      <c r="E65" s="410"/>
      <c r="F65" s="409">
        <f>F53+F54+F55+F56+F57+F58+F59+F60+F61+F62+F63+F64</f>
        <v>293877.55102040811</v>
      </c>
      <c r="G65" s="410"/>
      <c r="H65" s="409">
        <f>H53+H54+H55+H56+H57+H58+H59+H60+H61+H62+H63+H64</f>
        <v>288000</v>
      </c>
      <c r="I65" s="410"/>
      <c r="J65" s="409">
        <f>J53+J54+J55+J56+J57+J58+J59+J60+J61+J62+J63+J64</f>
        <v>282352.94117647054</v>
      </c>
      <c r="K65" s="410"/>
      <c r="L65" s="409">
        <f>L53+L54+L55+L56+L57+L58+L59+L60+L61+L62+L63+L64</f>
        <v>276923.07692307688</v>
      </c>
      <c r="M65" s="410"/>
      <c r="N65" s="409">
        <f>N53+N54+N55+N56+N57+N58+N59+N60+N61+N62+N63+N64</f>
        <v>271698.11320754717</v>
      </c>
      <c r="O65" s="410"/>
      <c r="P65" s="409">
        <f>P53+P54+P55+P56+P57+P58+P59+P60+P61+P62+P63+P64</f>
        <v>266666.66666666669</v>
      </c>
      <c r="Q65" s="410"/>
      <c r="R65" s="409">
        <f>R53+R54+R55+R56+R57+R58+R59+R60+R61+R62+R63+R64</f>
        <v>261818.18181818185</v>
      </c>
      <c r="S65" s="410"/>
      <c r="T65" s="409">
        <f>T53+T54+T55+T56+T57+T58+T59+T60+T61+T62+T63+T64</f>
        <v>257142.85714285707</v>
      </c>
      <c r="U65" s="410"/>
      <c r="V65" s="409">
        <f>V53+V54+V55+V56+V57+V58+V59+V60+V61+V62+V63+V64</f>
        <v>252631.5789473684</v>
      </c>
      <c r="W65" s="410"/>
      <c r="X65" s="409">
        <f>X53+X54+X55+X56+X57+X58+X59+X60+X61+X62+X63+X64</f>
        <v>248275.86206896554</v>
      </c>
      <c r="Y65" s="410"/>
      <c r="Z65" s="409">
        <f>Z53+Z54+Z55+Z56+Z57+Z58+Z59+Z60+Z61+Z62+Z63+Z64</f>
        <v>244067.79661016949</v>
      </c>
      <c r="AA65" s="410"/>
    </row>
    <row r="66" spans="2:27">
      <c r="B66" s="134"/>
      <c r="C66" s="137" t="s">
        <v>128</v>
      </c>
      <c r="D66" s="409">
        <f>ROUNDDOWN(D65/2,-3)</f>
        <v>75000</v>
      </c>
      <c r="E66" s="410"/>
      <c r="F66" s="409">
        <f>ROUNDDOWN(F65/2,-3)</f>
        <v>146000</v>
      </c>
      <c r="G66" s="410"/>
      <c r="H66" s="409">
        <f>ROUNDDOWN(H65/2,-3)</f>
        <v>144000</v>
      </c>
      <c r="I66" s="410"/>
      <c r="J66" s="409">
        <f>ROUNDDOWN(J65/2,-3)</f>
        <v>141000</v>
      </c>
      <c r="K66" s="410"/>
      <c r="L66" s="409">
        <f>ROUNDDOWN(L65/2,-3)</f>
        <v>138000</v>
      </c>
      <c r="M66" s="410"/>
      <c r="N66" s="409">
        <f>ROUNDDOWN(N65/2,-3)</f>
        <v>135000</v>
      </c>
      <c r="O66" s="410"/>
      <c r="P66" s="409">
        <f>ROUNDDOWN(P65/2,-3)</f>
        <v>133000</v>
      </c>
      <c r="Q66" s="410"/>
      <c r="R66" s="409">
        <f>ROUNDDOWN(R65/2,-3)</f>
        <v>130000</v>
      </c>
      <c r="S66" s="410"/>
      <c r="T66" s="409">
        <f>ROUNDDOWN(T65/2,-3)</f>
        <v>128000</v>
      </c>
      <c r="U66" s="410"/>
      <c r="V66" s="409">
        <f>ROUNDDOWN(V65/2,-3)</f>
        <v>126000</v>
      </c>
      <c r="W66" s="410"/>
      <c r="X66" s="409">
        <f>ROUNDDOWN(X65/2,-3)</f>
        <v>124000</v>
      </c>
      <c r="Y66" s="410"/>
      <c r="Z66" s="409">
        <f>ROUNDDOWN(Z65/2,-3)</f>
        <v>122000</v>
      </c>
      <c r="AA66" s="410"/>
    </row>
    <row r="67" spans="2:27">
      <c r="B67" s="156" t="s">
        <v>99</v>
      </c>
      <c r="C67" s="127" t="s">
        <v>102</v>
      </c>
      <c r="D67" s="426">
        <f>D39</f>
        <v>12500</v>
      </c>
      <c r="E67" s="426"/>
      <c r="F67" s="413">
        <f>F39</f>
        <v>24489.795918367348</v>
      </c>
      <c r="G67" s="413"/>
      <c r="H67" s="413">
        <f>H39</f>
        <v>24000</v>
      </c>
      <c r="I67" s="446"/>
      <c r="J67" s="413">
        <f>J39</f>
        <v>23529.411764705881</v>
      </c>
      <c r="K67" s="413"/>
      <c r="L67" s="413">
        <f>L39</f>
        <v>23076.923076923078</v>
      </c>
      <c r="M67" s="413"/>
      <c r="N67" s="413">
        <f>N39</f>
        <v>22641.509433962263</v>
      </c>
      <c r="O67" s="413"/>
      <c r="P67" s="413">
        <f>P39</f>
        <v>22222.222222222223</v>
      </c>
      <c r="Q67" s="413"/>
      <c r="R67" s="413">
        <f>R39</f>
        <v>21818.18181818182</v>
      </c>
      <c r="S67" s="413"/>
      <c r="T67" s="413">
        <f>T39</f>
        <v>21428.571428571428</v>
      </c>
      <c r="U67" s="413"/>
      <c r="V67" s="413">
        <f>V39</f>
        <v>21052.63157894737</v>
      </c>
      <c r="W67" s="413"/>
      <c r="X67" s="413">
        <f>X39</f>
        <v>20689.655172413793</v>
      </c>
      <c r="Y67" s="413"/>
      <c r="Z67" s="413">
        <f>Z39</f>
        <v>20338.983050847459</v>
      </c>
      <c r="AA67" s="413"/>
    </row>
    <row r="68" spans="2:27">
      <c r="B68" s="119">
        <f>B12+4</f>
        <v>2028</v>
      </c>
      <c r="C68" s="128" t="s">
        <v>103</v>
      </c>
      <c r="D68" s="424">
        <f>D39</f>
        <v>12500</v>
      </c>
      <c r="E68" s="424"/>
      <c r="F68" s="411">
        <f>F39</f>
        <v>24489.795918367348</v>
      </c>
      <c r="G68" s="411"/>
      <c r="H68" s="411">
        <f>H39</f>
        <v>24000</v>
      </c>
      <c r="I68" s="447"/>
      <c r="J68" s="411">
        <f>J39</f>
        <v>23529.411764705881</v>
      </c>
      <c r="K68" s="411"/>
      <c r="L68" s="411">
        <f>L39</f>
        <v>23076.923076923078</v>
      </c>
      <c r="M68" s="411"/>
      <c r="N68" s="411">
        <f>N39</f>
        <v>22641.509433962263</v>
      </c>
      <c r="O68" s="411"/>
      <c r="P68" s="411">
        <f>P39</f>
        <v>22222.222222222223</v>
      </c>
      <c r="Q68" s="411"/>
      <c r="R68" s="411">
        <f>R39</f>
        <v>21818.18181818182</v>
      </c>
      <c r="S68" s="411"/>
      <c r="T68" s="411">
        <f>T39</f>
        <v>21428.571428571428</v>
      </c>
      <c r="U68" s="411"/>
      <c r="V68" s="411">
        <f>V39</f>
        <v>21052.63157894737</v>
      </c>
      <c r="W68" s="411"/>
      <c r="X68" s="411">
        <f>X39</f>
        <v>20689.655172413793</v>
      </c>
      <c r="Y68" s="411"/>
      <c r="Z68" s="411">
        <f>Z39</f>
        <v>20338.983050847459</v>
      </c>
      <c r="AA68" s="411"/>
    </row>
    <row r="69" spans="2:27">
      <c r="B69" s="126"/>
      <c r="C69" s="128" t="s">
        <v>104</v>
      </c>
      <c r="D69" s="424">
        <f>D39</f>
        <v>12500</v>
      </c>
      <c r="E69" s="424"/>
      <c r="F69" s="411">
        <f>F39</f>
        <v>24489.795918367348</v>
      </c>
      <c r="G69" s="411"/>
      <c r="H69" s="411">
        <f>H39</f>
        <v>24000</v>
      </c>
      <c r="I69" s="447"/>
      <c r="J69" s="411">
        <f>J39</f>
        <v>23529.411764705881</v>
      </c>
      <c r="K69" s="411"/>
      <c r="L69" s="411">
        <f>L39</f>
        <v>23076.923076923078</v>
      </c>
      <c r="M69" s="411"/>
      <c r="N69" s="411">
        <f>N39</f>
        <v>22641.509433962263</v>
      </c>
      <c r="O69" s="411"/>
      <c r="P69" s="411">
        <f>P39</f>
        <v>22222.222222222223</v>
      </c>
      <c r="Q69" s="411"/>
      <c r="R69" s="411">
        <f>R39</f>
        <v>21818.18181818182</v>
      </c>
      <c r="S69" s="411"/>
      <c r="T69" s="411">
        <f>T39</f>
        <v>21428.571428571428</v>
      </c>
      <c r="U69" s="411"/>
      <c r="V69" s="411">
        <f>V39</f>
        <v>21052.63157894737</v>
      </c>
      <c r="W69" s="411"/>
      <c r="X69" s="411">
        <f>X39</f>
        <v>20689.655172413793</v>
      </c>
      <c r="Y69" s="411"/>
      <c r="Z69" s="411">
        <f>Z39</f>
        <v>20338.983050847459</v>
      </c>
      <c r="AA69" s="411"/>
    </row>
    <row r="70" spans="2:27">
      <c r="B70" s="120"/>
      <c r="C70" s="128" t="s">
        <v>105</v>
      </c>
      <c r="D70" s="424">
        <f>D39</f>
        <v>12500</v>
      </c>
      <c r="E70" s="424"/>
      <c r="F70" s="411">
        <f>F39</f>
        <v>24489.795918367348</v>
      </c>
      <c r="G70" s="411"/>
      <c r="H70" s="411">
        <f>H39</f>
        <v>24000</v>
      </c>
      <c r="I70" s="447"/>
      <c r="J70" s="411">
        <f>J39</f>
        <v>23529.411764705881</v>
      </c>
      <c r="K70" s="411"/>
      <c r="L70" s="411">
        <f>L39</f>
        <v>23076.923076923078</v>
      </c>
      <c r="M70" s="411"/>
      <c r="N70" s="411">
        <f>N39</f>
        <v>22641.509433962263</v>
      </c>
      <c r="O70" s="411"/>
      <c r="P70" s="411">
        <f>P39</f>
        <v>22222.222222222223</v>
      </c>
      <c r="Q70" s="411"/>
      <c r="R70" s="411">
        <f>R39</f>
        <v>21818.18181818182</v>
      </c>
      <c r="S70" s="411"/>
      <c r="T70" s="411">
        <f>T39</f>
        <v>21428.571428571428</v>
      </c>
      <c r="U70" s="411"/>
      <c r="V70" s="411">
        <f>V39</f>
        <v>21052.63157894737</v>
      </c>
      <c r="W70" s="411"/>
      <c r="X70" s="411">
        <f>X39</f>
        <v>20689.655172413793</v>
      </c>
      <c r="Y70" s="411"/>
      <c r="Z70" s="411">
        <f>Z39</f>
        <v>20338.983050847459</v>
      </c>
      <c r="AA70" s="411"/>
    </row>
    <row r="71" spans="2:27">
      <c r="B71" s="120"/>
      <c r="C71" s="128" t="s">
        <v>106</v>
      </c>
      <c r="D71" s="424">
        <f>D39</f>
        <v>12500</v>
      </c>
      <c r="E71" s="424"/>
      <c r="F71" s="411">
        <f>F39</f>
        <v>24489.795918367348</v>
      </c>
      <c r="G71" s="411"/>
      <c r="H71" s="411">
        <f>H39</f>
        <v>24000</v>
      </c>
      <c r="I71" s="447"/>
      <c r="J71" s="411">
        <f>J39</f>
        <v>23529.411764705881</v>
      </c>
      <c r="K71" s="411"/>
      <c r="L71" s="411">
        <f>L39</f>
        <v>23076.923076923078</v>
      </c>
      <c r="M71" s="411"/>
      <c r="N71" s="411">
        <f>N39</f>
        <v>22641.509433962263</v>
      </c>
      <c r="O71" s="411"/>
      <c r="P71" s="411">
        <f>P39</f>
        <v>22222.222222222223</v>
      </c>
      <c r="Q71" s="411"/>
      <c r="R71" s="411">
        <f>R39</f>
        <v>21818.18181818182</v>
      </c>
      <c r="S71" s="411"/>
      <c r="T71" s="411">
        <f>T39</f>
        <v>21428.571428571428</v>
      </c>
      <c r="U71" s="411"/>
      <c r="V71" s="411">
        <f>V39</f>
        <v>21052.63157894737</v>
      </c>
      <c r="W71" s="411"/>
      <c r="X71" s="411">
        <f>X39</f>
        <v>20689.655172413793</v>
      </c>
      <c r="Y71" s="411"/>
      <c r="Z71" s="411">
        <f>Z39</f>
        <v>20338.983050847459</v>
      </c>
      <c r="AA71" s="411"/>
    </row>
    <row r="72" spans="2:27">
      <c r="B72" s="120"/>
      <c r="C72" s="128" t="s">
        <v>107</v>
      </c>
      <c r="D72" s="424">
        <f>D39</f>
        <v>12500</v>
      </c>
      <c r="E72" s="424"/>
      <c r="F72" s="411">
        <f>F39</f>
        <v>24489.795918367348</v>
      </c>
      <c r="G72" s="411"/>
      <c r="H72" s="411">
        <f>H39</f>
        <v>24000</v>
      </c>
      <c r="I72" s="447"/>
      <c r="J72" s="411">
        <f>J39</f>
        <v>23529.411764705881</v>
      </c>
      <c r="K72" s="411"/>
      <c r="L72" s="411">
        <f>L39</f>
        <v>23076.923076923078</v>
      </c>
      <c r="M72" s="411"/>
      <c r="N72" s="411">
        <f>N39</f>
        <v>22641.509433962263</v>
      </c>
      <c r="O72" s="411"/>
      <c r="P72" s="411">
        <f>P39</f>
        <v>22222.222222222223</v>
      </c>
      <c r="Q72" s="411"/>
      <c r="R72" s="411">
        <f>R39</f>
        <v>21818.18181818182</v>
      </c>
      <c r="S72" s="411"/>
      <c r="T72" s="411">
        <f>T39</f>
        <v>21428.571428571428</v>
      </c>
      <c r="U72" s="411"/>
      <c r="V72" s="411">
        <f>V39</f>
        <v>21052.63157894737</v>
      </c>
      <c r="W72" s="411"/>
      <c r="X72" s="411">
        <f>X39</f>
        <v>20689.655172413793</v>
      </c>
      <c r="Y72" s="411"/>
      <c r="Z72" s="411">
        <f>Z39</f>
        <v>20338.983050847459</v>
      </c>
      <c r="AA72" s="411"/>
    </row>
    <row r="73" spans="2:27">
      <c r="B73" s="120"/>
      <c r="C73" s="128" t="s">
        <v>108</v>
      </c>
      <c r="D73" s="424">
        <f>D39</f>
        <v>12500</v>
      </c>
      <c r="E73" s="424"/>
      <c r="F73" s="411">
        <f>F39</f>
        <v>24489.795918367348</v>
      </c>
      <c r="G73" s="411"/>
      <c r="H73" s="411">
        <f>H39</f>
        <v>24000</v>
      </c>
      <c r="I73" s="447"/>
      <c r="J73" s="411">
        <f>J39</f>
        <v>23529.411764705881</v>
      </c>
      <c r="K73" s="411"/>
      <c r="L73" s="411">
        <f>L39</f>
        <v>23076.923076923078</v>
      </c>
      <c r="M73" s="411"/>
      <c r="N73" s="411">
        <f>N39</f>
        <v>22641.509433962263</v>
      </c>
      <c r="O73" s="411"/>
      <c r="P73" s="411">
        <f>P39</f>
        <v>22222.222222222223</v>
      </c>
      <c r="Q73" s="411"/>
      <c r="R73" s="411">
        <f>R39</f>
        <v>21818.18181818182</v>
      </c>
      <c r="S73" s="411"/>
      <c r="T73" s="411">
        <f>T39</f>
        <v>21428.571428571428</v>
      </c>
      <c r="U73" s="411"/>
      <c r="V73" s="411">
        <f>V39</f>
        <v>21052.63157894737</v>
      </c>
      <c r="W73" s="411"/>
      <c r="X73" s="411">
        <f>X39</f>
        <v>20689.655172413793</v>
      </c>
      <c r="Y73" s="411"/>
      <c r="Z73" s="411">
        <f>Z39</f>
        <v>20338.983050847459</v>
      </c>
      <c r="AA73" s="411"/>
    </row>
    <row r="74" spans="2:27">
      <c r="B74" s="120"/>
      <c r="C74" s="128" t="s">
        <v>109</v>
      </c>
      <c r="D74" s="424">
        <f>D39</f>
        <v>12500</v>
      </c>
      <c r="E74" s="424"/>
      <c r="F74" s="411">
        <f>F39</f>
        <v>24489.795918367348</v>
      </c>
      <c r="G74" s="411"/>
      <c r="H74" s="411">
        <f>H39</f>
        <v>24000</v>
      </c>
      <c r="I74" s="447"/>
      <c r="J74" s="411">
        <f>J39</f>
        <v>23529.411764705881</v>
      </c>
      <c r="K74" s="411"/>
      <c r="L74" s="411">
        <f>L39</f>
        <v>23076.923076923078</v>
      </c>
      <c r="M74" s="411"/>
      <c r="N74" s="411">
        <f>N39</f>
        <v>22641.509433962263</v>
      </c>
      <c r="O74" s="411"/>
      <c r="P74" s="411">
        <f>P39</f>
        <v>22222.222222222223</v>
      </c>
      <c r="Q74" s="411"/>
      <c r="R74" s="411">
        <f>R39</f>
        <v>21818.18181818182</v>
      </c>
      <c r="S74" s="411"/>
      <c r="T74" s="411">
        <f>T39</f>
        <v>21428.571428571428</v>
      </c>
      <c r="U74" s="411"/>
      <c r="V74" s="411">
        <f>V39</f>
        <v>21052.63157894737</v>
      </c>
      <c r="W74" s="411"/>
      <c r="X74" s="411">
        <f>X39</f>
        <v>20689.655172413793</v>
      </c>
      <c r="Y74" s="411"/>
      <c r="Z74" s="411">
        <f>Z39</f>
        <v>20338.983050847459</v>
      </c>
      <c r="AA74" s="411"/>
    </row>
    <row r="75" spans="2:27">
      <c r="B75" s="120"/>
      <c r="C75" s="128" t="s">
        <v>110</v>
      </c>
      <c r="D75" s="424">
        <f>D39</f>
        <v>12500</v>
      </c>
      <c r="E75" s="424"/>
      <c r="F75" s="411">
        <f>F39</f>
        <v>24489.795918367348</v>
      </c>
      <c r="G75" s="411"/>
      <c r="H75" s="411">
        <f>H39</f>
        <v>24000</v>
      </c>
      <c r="I75" s="447"/>
      <c r="J75" s="411">
        <f>J39</f>
        <v>23529.411764705881</v>
      </c>
      <c r="K75" s="411"/>
      <c r="L75" s="411">
        <f>L39</f>
        <v>23076.923076923078</v>
      </c>
      <c r="M75" s="411"/>
      <c r="N75" s="411">
        <f>N39</f>
        <v>22641.509433962263</v>
      </c>
      <c r="O75" s="411"/>
      <c r="P75" s="411">
        <f>P39</f>
        <v>22222.222222222223</v>
      </c>
      <c r="Q75" s="411"/>
      <c r="R75" s="411">
        <f>R39</f>
        <v>21818.18181818182</v>
      </c>
      <c r="S75" s="411"/>
      <c r="T75" s="411">
        <f>T39</f>
        <v>21428.571428571428</v>
      </c>
      <c r="U75" s="411"/>
      <c r="V75" s="411">
        <f>V39</f>
        <v>21052.63157894737</v>
      </c>
      <c r="W75" s="411"/>
      <c r="X75" s="411">
        <f>X39</f>
        <v>20689.655172413793</v>
      </c>
      <c r="Y75" s="411"/>
      <c r="Z75" s="411">
        <f>Z39</f>
        <v>20338.983050847459</v>
      </c>
      <c r="AA75" s="411"/>
    </row>
    <row r="76" spans="2:27">
      <c r="B76" s="120"/>
      <c r="C76" s="128" t="s">
        <v>111</v>
      </c>
      <c r="D76" s="424">
        <f>D39</f>
        <v>12500</v>
      </c>
      <c r="E76" s="424"/>
      <c r="F76" s="411">
        <f>F39</f>
        <v>24489.795918367348</v>
      </c>
      <c r="G76" s="411"/>
      <c r="H76" s="411">
        <f>H39</f>
        <v>24000</v>
      </c>
      <c r="I76" s="447"/>
      <c r="J76" s="411">
        <f>J39</f>
        <v>23529.411764705881</v>
      </c>
      <c r="K76" s="411"/>
      <c r="L76" s="411">
        <f>L39</f>
        <v>23076.923076923078</v>
      </c>
      <c r="M76" s="411"/>
      <c r="N76" s="411">
        <f>N39</f>
        <v>22641.509433962263</v>
      </c>
      <c r="O76" s="411"/>
      <c r="P76" s="411">
        <f>P39</f>
        <v>22222.222222222223</v>
      </c>
      <c r="Q76" s="411"/>
      <c r="R76" s="411">
        <f>R39</f>
        <v>21818.18181818182</v>
      </c>
      <c r="S76" s="411"/>
      <c r="T76" s="411">
        <f>T39</f>
        <v>21428.571428571428</v>
      </c>
      <c r="U76" s="411"/>
      <c r="V76" s="411">
        <f>V39</f>
        <v>21052.63157894737</v>
      </c>
      <c r="W76" s="411"/>
      <c r="X76" s="411">
        <f>X39</f>
        <v>20689.655172413793</v>
      </c>
      <c r="Y76" s="411"/>
      <c r="Z76" s="411">
        <f>Z39</f>
        <v>20338.983050847459</v>
      </c>
      <c r="AA76" s="411"/>
    </row>
    <row r="77" spans="2:27">
      <c r="B77" s="120"/>
      <c r="C77" s="128" t="s">
        <v>112</v>
      </c>
      <c r="D77" s="424">
        <f>D39</f>
        <v>12500</v>
      </c>
      <c r="E77" s="424"/>
      <c r="F77" s="411">
        <f>F39</f>
        <v>24489.795918367348</v>
      </c>
      <c r="G77" s="411"/>
      <c r="H77" s="411">
        <f>H39</f>
        <v>24000</v>
      </c>
      <c r="I77" s="447"/>
      <c r="J77" s="411">
        <f>J39</f>
        <v>23529.411764705881</v>
      </c>
      <c r="K77" s="411"/>
      <c r="L77" s="411">
        <f>L39</f>
        <v>23076.923076923078</v>
      </c>
      <c r="M77" s="411"/>
      <c r="N77" s="411">
        <f>N39</f>
        <v>22641.509433962263</v>
      </c>
      <c r="O77" s="411"/>
      <c r="P77" s="411">
        <f>P39</f>
        <v>22222.222222222223</v>
      </c>
      <c r="Q77" s="411"/>
      <c r="R77" s="411">
        <f>R39</f>
        <v>21818.18181818182</v>
      </c>
      <c r="S77" s="411"/>
      <c r="T77" s="411">
        <f>T39</f>
        <v>21428.571428571428</v>
      </c>
      <c r="U77" s="411"/>
      <c r="V77" s="411">
        <f>V39</f>
        <v>21052.63157894737</v>
      </c>
      <c r="W77" s="411"/>
      <c r="X77" s="411">
        <f>X39</f>
        <v>20689.655172413793</v>
      </c>
      <c r="Y77" s="411"/>
      <c r="Z77" s="411">
        <f>Z39</f>
        <v>20338.983050847459</v>
      </c>
      <c r="AA77" s="411"/>
    </row>
    <row r="78" spans="2:27">
      <c r="B78" s="120"/>
      <c r="C78" s="129" t="s">
        <v>113</v>
      </c>
      <c r="D78" s="421">
        <f>D39</f>
        <v>12500</v>
      </c>
      <c r="E78" s="421"/>
      <c r="F78" s="412">
        <f>F39</f>
        <v>24489.795918367348</v>
      </c>
      <c r="G78" s="412"/>
      <c r="H78" s="412">
        <f>H39</f>
        <v>24000</v>
      </c>
      <c r="I78" s="448"/>
      <c r="J78" s="412">
        <f>J39</f>
        <v>23529.411764705881</v>
      </c>
      <c r="K78" s="412"/>
      <c r="L78" s="412">
        <f>L39</f>
        <v>23076.923076923078</v>
      </c>
      <c r="M78" s="412"/>
      <c r="N78" s="412">
        <f>N39</f>
        <v>22641.509433962263</v>
      </c>
      <c r="O78" s="412"/>
      <c r="P78" s="412">
        <f>P39</f>
        <v>22222.222222222223</v>
      </c>
      <c r="Q78" s="412"/>
      <c r="R78" s="412">
        <f>R39</f>
        <v>21818.18181818182</v>
      </c>
      <c r="S78" s="412"/>
      <c r="T78" s="412">
        <f>T39</f>
        <v>21428.571428571428</v>
      </c>
      <c r="U78" s="412"/>
      <c r="V78" s="412">
        <f>V39</f>
        <v>21052.63157894737</v>
      </c>
      <c r="W78" s="412"/>
      <c r="X78" s="412">
        <f>X39</f>
        <v>20689.655172413793</v>
      </c>
      <c r="Y78" s="412"/>
      <c r="Z78" s="412">
        <f>Z39</f>
        <v>20338.983050847459</v>
      </c>
      <c r="AA78" s="412"/>
    </row>
    <row r="79" spans="2:27">
      <c r="B79" s="120"/>
      <c r="C79" s="135" t="s">
        <v>1</v>
      </c>
      <c r="D79" s="409">
        <f>D67+D68+D69+D70+D71+D72+D73+D74+D75+D76+D77+D78</f>
        <v>150000</v>
      </c>
      <c r="E79" s="410"/>
      <c r="F79" s="409">
        <f>F67+F68+F69+F70+F71+F72+F73+F74+F75+F76+F77+F78</f>
        <v>293877.55102040811</v>
      </c>
      <c r="G79" s="410"/>
      <c r="H79" s="409">
        <f>H67+H68+H69+H70+H71+H72+H73+H74+H75+H76+H77+H78</f>
        <v>288000</v>
      </c>
      <c r="I79" s="410"/>
      <c r="J79" s="409">
        <f>J67+J68+J69+J70+J71+J72+J73+J74+J75+J76+J77+J78</f>
        <v>282352.94117647054</v>
      </c>
      <c r="K79" s="410"/>
      <c r="L79" s="409">
        <f>L67+L68+L69+L70+L71+L72+L73+L74+L75+L76+L77+L78</f>
        <v>276923.07692307688</v>
      </c>
      <c r="M79" s="410"/>
      <c r="N79" s="409">
        <f>N67+N68+N69+N70+N71+N72+N73+N74+N75+N76+N77+N78</f>
        <v>271698.11320754717</v>
      </c>
      <c r="O79" s="410"/>
      <c r="P79" s="409">
        <f>P67+P68+P69+P70+P71+P72+P73+P74+P75+P76+P77+P78</f>
        <v>266666.66666666669</v>
      </c>
      <c r="Q79" s="410"/>
      <c r="R79" s="409">
        <f>R67+R68+R69+R70+R71+R72+R73+R74+R75+R76+R77+R78</f>
        <v>261818.18181818185</v>
      </c>
      <c r="S79" s="410"/>
      <c r="T79" s="409">
        <f>T67+T68+T69+T70+T71+T72+T73+T74+T75+T76+T77+T78</f>
        <v>257142.85714285707</v>
      </c>
      <c r="U79" s="410"/>
      <c r="V79" s="409">
        <f>V67+V68+V69+V70+V71+V72+V73+V74+V75+V76+V77+V78</f>
        <v>252631.5789473684</v>
      </c>
      <c r="W79" s="410"/>
      <c r="X79" s="409">
        <f>X67+X68+X69+X70+X71+X72+X73+X74+X75+X76+X77+X78</f>
        <v>248275.86206896554</v>
      </c>
      <c r="Y79" s="410"/>
      <c r="Z79" s="409">
        <f>Z67+Z68+Z69+Z70+Z71+Z72+Z73+Z74+Z75+Z76+Z77+Z78</f>
        <v>244067.79661016949</v>
      </c>
      <c r="AA79" s="410"/>
    </row>
    <row r="80" spans="2:27">
      <c r="B80" s="120"/>
      <c r="C80" s="137" t="s">
        <v>128</v>
      </c>
      <c r="D80" s="409">
        <f>ROUNDDOWN(D79/2,-3)</f>
        <v>75000</v>
      </c>
      <c r="E80" s="410"/>
      <c r="F80" s="409">
        <f>ROUNDDOWN(F79/2,-3)</f>
        <v>146000</v>
      </c>
      <c r="G80" s="410"/>
      <c r="H80" s="409">
        <f>ROUNDDOWN(H79/2,-3)</f>
        <v>144000</v>
      </c>
      <c r="I80" s="410"/>
      <c r="J80" s="409">
        <f>ROUNDDOWN(J79/2,-3)</f>
        <v>141000</v>
      </c>
      <c r="K80" s="410"/>
      <c r="L80" s="409">
        <f>ROUNDDOWN(L79/2,-3)</f>
        <v>138000</v>
      </c>
      <c r="M80" s="410"/>
      <c r="N80" s="409">
        <f>ROUNDDOWN(N79/2,-3)</f>
        <v>135000</v>
      </c>
      <c r="O80" s="410"/>
      <c r="P80" s="409">
        <f>ROUNDDOWN(P79/2,-3)</f>
        <v>133000</v>
      </c>
      <c r="Q80" s="410"/>
      <c r="R80" s="409">
        <f>ROUNDDOWN(R79/2,-3)</f>
        <v>130000</v>
      </c>
      <c r="S80" s="410"/>
      <c r="T80" s="409">
        <f>ROUNDDOWN(T79/2,-3)</f>
        <v>128000</v>
      </c>
      <c r="U80" s="410"/>
      <c r="V80" s="409">
        <f>ROUNDDOWN(V79/2,-3)</f>
        <v>126000</v>
      </c>
      <c r="W80" s="410"/>
      <c r="X80" s="409">
        <f>ROUNDDOWN(X79/2,-3)</f>
        <v>124000</v>
      </c>
      <c r="Y80" s="410"/>
      <c r="Z80" s="409">
        <f>ROUNDDOWN(Z79/2,-3)</f>
        <v>122000</v>
      </c>
      <c r="AA80" s="410"/>
    </row>
    <row r="81" spans="2:27">
      <c r="B81" s="156" t="s">
        <v>100</v>
      </c>
      <c r="C81" s="127" t="s">
        <v>102</v>
      </c>
      <c r="D81" s="426">
        <f>D39</f>
        <v>12500</v>
      </c>
      <c r="E81" s="426"/>
      <c r="F81" s="413">
        <f>F39</f>
        <v>24489.795918367348</v>
      </c>
      <c r="G81" s="413"/>
      <c r="H81" s="413">
        <f>H39</f>
        <v>24000</v>
      </c>
      <c r="I81" s="446"/>
      <c r="J81" s="413">
        <f>J39</f>
        <v>23529.411764705881</v>
      </c>
      <c r="K81" s="413"/>
      <c r="L81" s="413">
        <f>L39</f>
        <v>23076.923076923078</v>
      </c>
      <c r="M81" s="413"/>
      <c r="N81" s="413">
        <f>N39</f>
        <v>22641.509433962263</v>
      </c>
      <c r="O81" s="413"/>
      <c r="P81" s="413">
        <f>P39</f>
        <v>22222.222222222223</v>
      </c>
      <c r="Q81" s="413"/>
      <c r="R81" s="413">
        <f>R39</f>
        <v>21818.18181818182</v>
      </c>
      <c r="S81" s="413"/>
      <c r="T81" s="413">
        <f>T39</f>
        <v>21428.571428571428</v>
      </c>
      <c r="U81" s="413"/>
      <c r="V81" s="413">
        <f>V39</f>
        <v>21052.63157894737</v>
      </c>
      <c r="W81" s="413"/>
      <c r="X81" s="413">
        <f>X39</f>
        <v>20689.655172413793</v>
      </c>
      <c r="Y81" s="413"/>
      <c r="Z81" s="413">
        <f>Z39</f>
        <v>20338.983050847459</v>
      </c>
      <c r="AA81" s="413"/>
    </row>
    <row r="82" spans="2:27">
      <c r="B82" s="119">
        <f>B12+5</f>
        <v>2029</v>
      </c>
      <c r="C82" s="128" t="s">
        <v>103</v>
      </c>
      <c r="D82" s="424">
        <f>D39</f>
        <v>12500</v>
      </c>
      <c r="E82" s="424"/>
      <c r="F82" s="411">
        <f>F39</f>
        <v>24489.795918367348</v>
      </c>
      <c r="G82" s="411"/>
      <c r="H82" s="411">
        <f>H39</f>
        <v>24000</v>
      </c>
      <c r="I82" s="447"/>
      <c r="J82" s="411">
        <f>J39</f>
        <v>23529.411764705881</v>
      </c>
      <c r="K82" s="411"/>
      <c r="L82" s="411">
        <f>L39</f>
        <v>23076.923076923078</v>
      </c>
      <c r="M82" s="411"/>
      <c r="N82" s="411">
        <f>N39</f>
        <v>22641.509433962263</v>
      </c>
      <c r="O82" s="411"/>
      <c r="P82" s="411">
        <f>P39</f>
        <v>22222.222222222223</v>
      </c>
      <c r="Q82" s="411"/>
      <c r="R82" s="411">
        <f>R39</f>
        <v>21818.18181818182</v>
      </c>
      <c r="S82" s="411"/>
      <c r="T82" s="411">
        <f>T39</f>
        <v>21428.571428571428</v>
      </c>
      <c r="U82" s="411"/>
      <c r="V82" s="411">
        <f>V39</f>
        <v>21052.63157894737</v>
      </c>
      <c r="W82" s="411"/>
      <c r="X82" s="411">
        <f>X39</f>
        <v>20689.655172413793</v>
      </c>
      <c r="Y82" s="411"/>
      <c r="Z82" s="411">
        <f>Z39</f>
        <v>20338.983050847459</v>
      </c>
      <c r="AA82" s="411"/>
    </row>
    <row r="83" spans="2:27">
      <c r="B83" s="126"/>
      <c r="C83" s="128" t="s">
        <v>104</v>
      </c>
      <c r="D83" s="424">
        <f>D39</f>
        <v>12500</v>
      </c>
      <c r="E83" s="424"/>
      <c r="F83" s="411">
        <f>F39</f>
        <v>24489.795918367348</v>
      </c>
      <c r="G83" s="411"/>
      <c r="H83" s="411">
        <f>H39</f>
        <v>24000</v>
      </c>
      <c r="I83" s="447"/>
      <c r="J83" s="411">
        <f>J39</f>
        <v>23529.411764705881</v>
      </c>
      <c r="K83" s="411"/>
      <c r="L83" s="411">
        <f>L39</f>
        <v>23076.923076923078</v>
      </c>
      <c r="M83" s="411"/>
      <c r="N83" s="411">
        <f>N39</f>
        <v>22641.509433962263</v>
      </c>
      <c r="O83" s="411"/>
      <c r="P83" s="411">
        <f>P39</f>
        <v>22222.222222222223</v>
      </c>
      <c r="Q83" s="411"/>
      <c r="R83" s="411">
        <f>R39</f>
        <v>21818.18181818182</v>
      </c>
      <c r="S83" s="411"/>
      <c r="T83" s="411">
        <f>T39</f>
        <v>21428.571428571428</v>
      </c>
      <c r="U83" s="411"/>
      <c r="V83" s="411">
        <f>V39</f>
        <v>21052.63157894737</v>
      </c>
      <c r="W83" s="411"/>
      <c r="X83" s="411">
        <f>X39</f>
        <v>20689.655172413793</v>
      </c>
      <c r="Y83" s="411"/>
      <c r="Z83" s="411">
        <f>Z39</f>
        <v>20338.983050847459</v>
      </c>
      <c r="AA83" s="411"/>
    </row>
    <row r="84" spans="2:27">
      <c r="B84" s="120"/>
      <c r="C84" s="128" t="s">
        <v>105</v>
      </c>
      <c r="D84" s="424">
        <f>D39</f>
        <v>12500</v>
      </c>
      <c r="E84" s="424"/>
      <c r="F84" s="411">
        <f>F39</f>
        <v>24489.795918367348</v>
      </c>
      <c r="G84" s="411"/>
      <c r="H84" s="411">
        <f>H39</f>
        <v>24000</v>
      </c>
      <c r="I84" s="447"/>
      <c r="J84" s="411">
        <f>J39</f>
        <v>23529.411764705881</v>
      </c>
      <c r="K84" s="411"/>
      <c r="L84" s="411">
        <f>L39</f>
        <v>23076.923076923078</v>
      </c>
      <c r="M84" s="411"/>
      <c r="N84" s="411">
        <f>N39</f>
        <v>22641.509433962263</v>
      </c>
      <c r="O84" s="411"/>
      <c r="P84" s="411">
        <f>P39</f>
        <v>22222.222222222223</v>
      </c>
      <c r="Q84" s="411"/>
      <c r="R84" s="411">
        <f>R39</f>
        <v>21818.18181818182</v>
      </c>
      <c r="S84" s="411"/>
      <c r="T84" s="411">
        <f>T39</f>
        <v>21428.571428571428</v>
      </c>
      <c r="U84" s="411"/>
      <c r="V84" s="411">
        <f>V39</f>
        <v>21052.63157894737</v>
      </c>
      <c r="W84" s="411"/>
      <c r="X84" s="411">
        <f>X39</f>
        <v>20689.655172413793</v>
      </c>
      <c r="Y84" s="411"/>
      <c r="Z84" s="411">
        <f>Z39</f>
        <v>20338.983050847459</v>
      </c>
      <c r="AA84" s="411"/>
    </row>
    <row r="85" spans="2:27">
      <c r="B85" s="120"/>
      <c r="C85" s="128" t="s">
        <v>106</v>
      </c>
      <c r="D85" s="424">
        <f>D39</f>
        <v>12500</v>
      </c>
      <c r="E85" s="424"/>
      <c r="F85" s="411">
        <f>F39</f>
        <v>24489.795918367348</v>
      </c>
      <c r="G85" s="411"/>
      <c r="H85" s="411">
        <f>H39</f>
        <v>24000</v>
      </c>
      <c r="I85" s="447"/>
      <c r="J85" s="411">
        <f>J39</f>
        <v>23529.411764705881</v>
      </c>
      <c r="K85" s="411"/>
      <c r="L85" s="411">
        <f>L39</f>
        <v>23076.923076923078</v>
      </c>
      <c r="M85" s="411"/>
      <c r="N85" s="411">
        <f>N39</f>
        <v>22641.509433962263</v>
      </c>
      <c r="O85" s="411"/>
      <c r="P85" s="411">
        <f>P39</f>
        <v>22222.222222222223</v>
      </c>
      <c r="Q85" s="411"/>
      <c r="R85" s="411">
        <f>R39</f>
        <v>21818.18181818182</v>
      </c>
      <c r="S85" s="411"/>
      <c r="T85" s="411">
        <f>T39</f>
        <v>21428.571428571428</v>
      </c>
      <c r="U85" s="411"/>
      <c r="V85" s="411">
        <f>V39</f>
        <v>21052.63157894737</v>
      </c>
      <c r="W85" s="411"/>
      <c r="X85" s="411">
        <f>X39</f>
        <v>20689.655172413793</v>
      </c>
      <c r="Y85" s="411"/>
      <c r="Z85" s="411">
        <f>Z39</f>
        <v>20338.983050847459</v>
      </c>
      <c r="AA85" s="411"/>
    </row>
    <row r="86" spans="2:27">
      <c r="B86" s="120"/>
      <c r="C86" s="128" t="s">
        <v>107</v>
      </c>
      <c r="D86" s="424">
        <f>D39</f>
        <v>12500</v>
      </c>
      <c r="E86" s="424"/>
      <c r="F86" s="411">
        <f>F39</f>
        <v>24489.795918367348</v>
      </c>
      <c r="G86" s="411"/>
      <c r="H86" s="411">
        <f>H39</f>
        <v>24000</v>
      </c>
      <c r="I86" s="447"/>
      <c r="J86" s="411">
        <f>J39</f>
        <v>23529.411764705881</v>
      </c>
      <c r="K86" s="411"/>
      <c r="L86" s="411">
        <f>L39</f>
        <v>23076.923076923078</v>
      </c>
      <c r="M86" s="411"/>
      <c r="N86" s="411">
        <f>N39</f>
        <v>22641.509433962263</v>
      </c>
      <c r="O86" s="411"/>
      <c r="P86" s="411">
        <f>P39</f>
        <v>22222.222222222223</v>
      </c>
      <c r="Q86" s="411"/>
      <c r="R86" s="411">
        <f>R39</f>
        <v>21818.18181818182</v>
      </c>
      <c r="S86" s="411"/>
      <c r="T86" s="411">
        <f>T39</f>
        <v>21428.571428571428</v>
      </c>
      <c r="U86" s="411"/>
      <c r="V86" s="411">
        <f>V39</f>
        <v>21052.63157894737</v>
      </c>
      <c r="W86" s="411"/>
      <c r="X86" s="411">
        <f>X39</f>
        <v>20689.655172413793</v>
      </c>
      <c r="Y86" s="411"/>
      <c r="Z86" s="411">
        <f>Z39</f>
        <v>20338.983050847459</v>
      </c>
      <c r="AA86" s="411"/>
    </row>
    <row r="87" spans="2:27">
      <c r="B87" s="120"/>
      <c r="C87" s="128" t="s">
        <v>108</v>
      </c>
      <c r="D87" s="424">
        <f>D39</f>
        <v>12500</v>
      </c>
      <c r="E87" s="424"/>
      <c r="F87" s="411">
        <f>F39</f>
        <v>24489.795918367348</v>
      </c>
      <c r="G87" s="411"/>
      <c r="H87" s="411">
        <f>H39</f>
        <v>24000</v>
      </c>
      <c r="I87" s="447"/>
      <c r="J87" s="411">
        <f>J39</f>
        <v>23529.411764705881</v>
      </c>
      <c r="K87" s="411"/>
      <c r="L87" s="411">
        <f>L39</f>
        <v>23076.923076923078</v>
      </c>
      <c r="M87" s="411"/>
      <c r="N87" s="411">
        <f>N39</f>
        <v>22641.509433962263</v>
      </c>
      <c r="O87" s="411"/>
      <c r="P87" s="411">
        <f>P39</f>
        <v>22222.222222222223</v>
      </c>
      <c r="Q87" s="411"/>
      <c r="R87" s="411">
        <f>R39</f>
        <v>21818.18181818182</v>
      </c>
      <c r="S87" s="411"/>
      <c r="T87" s="411">
        <f>T39</f>
        <v>21428.571428571428</v>
      </c>
      <c r="U87" s="411"/>
      <c r="V87" s="411">
        <f>V39</f>
        <v>21052.63157894737</v>
      </c>
      <c r="W87" s="411"/>
      <c r="X87" s="411">
        <f>X39</f>
        <v>20689.655172413793</v>
      </c>
      <c r="Y87" s="411"/>
      <c r="Z87" s="411">
        <f>Z39</f>
        <v>20338.983050847459</v>
      </c>
      <c r="AA87" s="411"/>
    </row>
    <row r="88" spans="2:27">
      <c r="B88" s="120"/>
      <c r="C88" s="128" t="s">
        <v>109</v>
      </c>
      <c r="D88" s="424">
        <f>D39</f>
        <v>12500</v>
      </c>
      <c r="E88" s="424"/>
      <c r="F88" s="411">
        <f>F39</f>
        <v>24489.795918367348</v>
      </c>
      <c r="G88" s="411"/>
      <c r="H88" s="411">
        <f>H39</f>
        <v>24000</v>
      </c>
      <c r="I88" s="447"/>
      <c r="J88" s="411">
        <f>J39</f>
        <v>23529.411764705881</v>
      </c>
      <c r="K88" s="411"/>
      <c r="L88" s="411">
        <f>L39</f>
        <v>23076.923076923078</v>
      </c>
      <c r="M88" s="411"/>
      <c r="N88" s="411">
        <f>N39</f>
        <v>22641.509433962263</v>
      </c>
      <c r="O88" s="411"/>
      <c r="P88" s="411">
        <f>P39</f>
        <v>22222.222222222223</v>
      </c>
      <c r="Q88" s="411"/>
      <c r="R88" s="411">
        <f>R39</f>
        <v>21818.18181818182</v>
      </c>
      <c r="S88" s="411"/>
      <c r="T88" s="411">
        <f>T39</f>
        <v>21428.571428571428</v>
      </c>
      <c r="U88" s="411"/>
      <c r="V88" s="411">
        <f>V39</f>
        <v>21052.63157894737</v>
      </c>
      <c r="W88" s="411"/>
      <c r="X88" s="411">
        <f>X39</f>
        <v>20689.655172413793</v>
      </c>
      <c r="Y88" s="411"/>
      <c r="Z88" s="411">
        <f>Z39</f>
        <v>20338.983050847459</v>
      </c>
      <c r="AA88" s="411"/>
    </row>
    <row r="89" spans="2:27">
      <c r="B89" s="120"/>
      <c r="C89" s="128" t="s">
        <v>110</v>
      </c>
      <c r="D89" s="424">
        <f>D39</f>
        <v>12500</v>
      </c>
      <c r="E89" s="424"/>
      <c r="F89" s="411">
        <f>F39</f>
        <v>24489.795918367348</v>
      </c>
      <c r="G89" s="411"/>
      <c r="H89" s="411">
        <f>H39</f>
        <v>24000</v>
      </c>
      <c r="I89" s="447"/>
      <c r="J89" s="411">
        <f>J39</f>
        <v>23529.411764705881</v>
      </c>
      <c r="K89" s="411"/>
      <c r="L89" s="411">
        <f>L39</f>
        <v>23076.923076923078</v>
      </c>
      <c r="M89" s="411"/>
      <c r="N89" s="411">
        <f>N39</f>
        <v>22641.509433962263</v>
      </c>
      <c r="O89" s="411"/>
      <c r="P89" s="411">
        <f>P39</f>
        <v>22222.222222222223</v>
      </c>
      <c r="Q89" s="411"/>
      <c r="R89" s="411">
        <f>R39</f>
        <v>21818.18181818182</v>
      </c>
      <c r="S89" s="411"/>
      <c r="T89" s="411">
        <f>T39</f>
        <v>21428.571428571428</v>
      </c>
      <c r="U89" s="411"/>
      <c r="V89" s="411">
        <f>V39</f>
        <v>21052.63157894737</v>
      </c>
      <c r="W89" s="411"/>
      <c r="X89" s="411">
        <f>X39</f>
        <v>20689.655172413793</v>
      </c>
      <c r="Y89" s="411"/>
      <c r="Z89" s="411">
        <f>Z39</f>
        <v>20338.983050847459</v>
      </c>
      <c r="AA89" s="411"/>
    </row>
    <row r="90" spans="2:27">
      <c r="B90" s="120"/>
      <c r="C90" s="128" t="s">
        <v>111</v>
      </c>
      <c r="D90" s="424">
        <f>D39</f>
        <v>12500</v>
      </c>
      <c r="E90" s="424"/>
      <c r="F90" s="411">
        <f>F39</f>
        <v>24489.795918367348</v>
      </c>
      <c r="G90" s="411"/>
      <c r="H90" s="411">
        <f>H39</f>
        <v>24000</v>
      </c>
      <c r="I90" s="447"/>
      <c r="J90" s="411">
        <f>J39</f>
        <v>23529.411764705881</v>
      </c>
      <c r="K90" s="411"/>
      <c r="L90" s="411">
        <f>L39</f>
        <v>23076.923076923078</v>
      </c>
      <c r="M90" s="411"/>
      <c r="N90" s="411">
        <f>N39</f>
        <v>22641.509433962263</v>
      </c>
      <c r="O90" s="411"/>
      <c r="P90" s="411">
        <f>P39</f>
        <v>22222.222222222223</v>
      </c>
      <c r="Q90" s="411"/>
      <c r="R90" s="411">
        <f>R39</f>
        <v>21818.18181818182</v>
      </c>
      <c r="S90" s="411"/>
      <c r="T90" s="411">
        <f>T39</f>
        <v>21428.571428571428</v>
      </c>
      <c r="U90" s="411"/>
      <c r="V90" s="411">
        <f>V39</f>
        <v>21052.63157894737</v>
      </c>
      <c r="W90" s="411"/>
      <c r="X90" s="411">
        <f>X39</f>
        <v>20689.655172413793</v>
      </c>
      <c r="Y90" s="411"/>
      <c r="Z90" s="411">
        <f>Z39</f>
        <v>20338.983050847459</v>
      </c>
      <c r="AA90" s="411"/>
    </row>
    <row r="91" spans="2:27">
      <c r="B91" s="120"/>
      <c r="C91" s="128" t="s">
        <v>112</v>
      </c>
      <c r="D91" s="424">
        <f>D39</f>
        <v>12500</v>
      </c>
      <c r="E91" s="424"/>
      <c r="F91" s="411">
        <f>F39</f>
        <v>24489.795918367348</v>
      </c>
      <c r="G91" s="411"/>
      <c r="H91" s="411">
        <f>H39</f>
        <v>24000</v>
      </c>
      <c r="I91" s="447"/>
      <c r="J91" s="411">
        <f>J39</f>
        <v>23529.411764705881</v>
      </c>
      <c r="K91" s="411"/>
      <c r="L91" s="411">
        <f>L39</f>
        <v>23076.923076923078</v>
      </c>
      <c r="M91" s="411"/>
      <c r="N91" s="411">
        <f>N39</f>
        <v>22641.509433962263</v>
      </c>
      <c r="O91" s="411"/>
      <c r="P91" s="411">
        <f>P39</f>
        <v>22222.222222222223</v>
      </c>
      <c r="Q91" s="411"/>
      <c r="R91" s="411">
        <f>R39</f>
        <v>21818.18181818182</v>
      </c>
      <c r="S91" s="411"/>
      <c r="T91" s="411">
        <f>T39</f>
        <v>21428.571428571428</v>
      </c>
      <c r="U91" s="411"/>
      <c r="V91" s="411">
        <f>V39</f>
        <v>21052.63157894737</v>
      </c>
      <c r="W91" s="411"/>
      <c r="X91" s="411">
        <f>X39</f>
        <v>20689.655172413793</v>
      </c>
      <c r="Y91" s="411"/>
      <c r="Z91" s="411">
        <f>Z39</f>
        <v>20338.983050847459</v>
      </c>
      <c r="AA91" s="411"/>
    </row>
    <row r="92" spans="2:27">
      <c r="B92" s="120"/>
      <c r="C92" s="129" t="s">
        <v>113</v>
      </c>
      <c r="D92" s="421">
        <f>D39</f>
        <v>12500</v>
      </c>
      <c r="E92" s="421"/>
      <c r="F92" s="412">
        <f>F39</f>
        <v>24489.795918367348</v>
      </c>
      <c r="G92" s="412"/>
      <c r="H92" s="412">
        <f>H39</f>
        <v>24000</v>
      </c>
      <c r="I92" s="448"/>
      <c r="J92" s="412">
        <f>J39</f>
        <v>23529.411764705881</v>
      </c>
      <c r="K92" s="412"/>
      <c r="L92" s="412">
        <f>L39</f>
        <v>23076.923076923078</v>
      </c>
      <c r="M92" s="412"/>
      <c r="N92" s="412">
        <f>N39</f>
        <v>22641.509433962263</v>
      </c>
      <c r="O92" s="412"/>
      <c r="P92" s="412">
        <f>P39</f>
        <v>22222.222222222223</v>
      </c>
      <c r="Q92" s="412"/>
      <c r="R92" s="412">
        <f>R39</f>
        <v>21818.18181818182</v>
      </c>
      <c r="S92" s="412"/>
      <c r="T92" s="412">
        <f>T39</f>
        <v>21428.571428571428</v>
      </c>
      <c r="U92" s="412"/>
      <c r="V92" s="412">
        <f>V39</f>
        <v>21052.63157894737</v>
      </c>
      <c r="W92" s="412"/>
      <c r="X92" s="412">
        <f>X39</f>
        <v>20689.655172413793</v>
      </c>
      <c r="Y92" s="412"/>
      <c r="Z92" s="412">
        <f>Z39</f>
        <v>20338.983050847459</v>
      </c>
      <c r="AA92" s="412"/>
    </row>
    <row r="93" spans="2:27">
      <c r="B93" s="120"/>
      <c r="C93" s="135" t="s">
        <v>1</v>
      </c>
      <c r="D93" s="409">
        <f>D81+D82+D83+D84+D85+D86+D87+D88+D89+D90+D91+D92</f>
        <v>150000</v>
      </c>
      <c r="E93" s="410"/>
      <c r="F93" s="409">
        <f>F81+F82+F83+F84+F85+F86+F87+F88+F89+F90+F91+F92</f>
        <v>293877.55102040811</v>
      </c>
      <c r="G93" s="410"/>
      <c r="H93" s="409">
        <f>H81+H82+H83+H84+H85+H86+H87+H88+H89+H90+H91+H92</f>
        <v>288000</v>
      </c>
      <c r="I93" s="410"/>
      <c r="J93" s="409">
        <f>J81+J82+J83+J84+J85+J86+J87+J88+J89+J90+J91+J92</f>
        <v>282352.94117647054</v>
      </c>
      <c r="K93" s="410"/>
      <c r="L93" s="409">
        <f>L81+L82+L83+L84+L85+L86+L87+L88+L89+L90+L91+L92</f>
        <v>276923.07692307688</v>
      </c>
      <c r="M93" s="410"/>
      <c r="N93" s="409">
        <f>N81+N82+N83+N84+N85+N86+N87+N88+N89+N90+N91+N92</f>
        <v>271698.11320754717</v>
      </c>
      <c r="O93" s="410"/>
      <c r="P93" s="409">
        <f>P81+P82+P83+P84+P85+P86+P87+P88+P89+P90+P91+P92</f>
        <v>266666.66666666669</v>
      </c>
      <c r="Q93" s="410"/>
      <c r="R93" s="409">
        <f>R81+R82+R83+R84+R85+R86+R87+R88+R89+R90+R91+R92</f>
        <v>261818.18181818185</v>
      </c>
      <c r="S93" s="410"/>
      <c r="T93" s="409">
        <f>T81+T82+T83+T84+T85+T86+T87+T88+T89+T90+T91+T92</f>
        <v>257142.85714285707</v>
      </c>
      <c r="U93" s="410"/>
      <c r="V93" s="409">
        <f>V81+V82+V83+V84+V85+V86+V87+V88+V89+V90+V91+V92</f>
        <v>252631.5789473684</v>
      </c>
      <c r="W93" s="410"/>
      <c r="X93" s="409">
        <f>X81+X82+X83+X84+X85+X86+X87+X88+X89+X90+X91+X92</f>
        <v>248275.86206896554</v>
      </c>
      <c r="Y93" s="410"/>
      <c r="Z93" s="409">
        <f>Z81+Z82+Z83+Z84+Z85+Z86+Z87+Z88+Z89+Z90+Z91+Z92</f>
        <v>244067.79661016949</v>
      </c>
      <c r="AA93" s="410"/>
    </row>
    <row r="94" spans="2:27">
      <c r="B94" s="120"/>
      <c r="C94" s="137" t="s">
        <v>128</v>
      </c>
      <c r="D94" s="409">
        <f>ROUNDDOWN(D93/2,-3)</f>
        <v>75000</v>
      </c>
      <c r="E94" s="410"/>
      <c r="F94" s="409">
        <f>ROUNDDOWN(F93/2,-3)</f>
        <v>146000</v>
      </c>
      <c r="G94" s="410"/>
      <c r="H94" s="409">
        <f>ROUNDDOWN(H93/2,-3)</f>
        <v>144000</v>
      </c>
      <c r="I94" s="410"/>
      <c r="J94" s="409">
        <f>ROUNDDOWN(J93/2,-3)</f>
        <v>141000</v>
      </c>
      <c r="K94" s="410"/>
      <c r="L94" s="409">
        <f>ROUNDDOWN(L93/2,-3)</f>
        <v>138000</v>
      </c>
      <c r="M94" s="410"/>
      <c r="N94" s="409">
        <f>ROUNDDOWN(N93/2,-3)</f>
        <v>135000</v>
      </c>
      <c r="O94" s="410"/>
      <c r="P94" s="409">
        <f>ROUNDDOWN(P93/2,-3)</f>
        <v>133000</v>
      </c>
      <c r="Q94" s="410"/>
      <c r="R94" s="409">
        <f>ROUNDDOWN(R93/2,-3)</f>
        <v>130000</v>
      </c>
      <c r="S94" s="410"/>
      <c r="T94" s="409">
        <f>ROUNDDOWN(T93/2,-3)</f>
        <v>128000</v>
      </c>
      <c r="U94" s="410"/>
      <c r="V94" s="409">
        <f>ROUNDDOWN(V93/2,-3)</f>
        <v>126000</v>
      </c>
      <c r="W94" s="410"/>
      <c r="X94" s="409">
        <f>ROUNDDOWN(X93/2,-3)</f>
        <v>124000</v>
      </c>
      <c r="Y94" s="410"/>
      <c r="Z94" s="409">
        <f>ROUNDDOWN(Z93/2,-3)</f>
        <v>122000</v>
      </c>
      <c r="AA94" s="410"/>
    </row>
    <row r="95" spans="2:27">
      <c r="B95" s="156" t="s">
        <v>101</v>
      </c>
      <c r="C95" s="127" t="s">
        <v>102</v>
      </c>
      <c r="D95" s="432" t="s">
        <v>98</v>
      </c>
      <c r="E95" s="432"/>
      <c r="F95" s="413">
        <f>F39</f>
        <v>24489.795918367348</v>
      </c>
      <c r="G95" s="413"/>
      <c r="H95" s="413">
        <f>H39</f>
        <v>24000</v>
      </c>
      <c r="I95" s="446"/>
      <c r="J95" s="413">
        <f>J39</f>
        <v>23529.411764705881</v>
      </c>
      <c r="K95" s="413"/>
      <c r="L95" s="413">
        <f>L39</f>
        <v>23076.923076923078</v>
      </c>
      <c r="M95" s="413"/>
      <c r="N95" s="413">
        <f>N39</f>
        <v>22641.509433962263</v>
      </c>
      <c r="O95" s="413"/>
      <c r="P95" s="413">
        <f>P39</f>
        <v>22222.222222222223</v>
      </c>
      <c r="Q95" s="413"/>
      <c r="R95" s="413">
        <f>R39</f>
        <v>21818.18181818182</v>
      </c>
      <c r="S95" s="413"/>
      <c r="T95" s="413">
        <f>T39</f>
        <v>21428.571428571428</v>
      </c>
      <c r="U95" s="413"/>
      <c r="V95" s="413">
        <f>V39</f>
        <v>21052.63157894737</v>
      </c>
      <c r="W95" s="413"/>
      <c r="X95" s="413">
        <f>X39</f>
        <v>20689.655172413793</v>
      </c>
      <c r="Y95" s="413"/>
      <c r="Z95" s="413">
        <f>Z39</f>
        <v>20338.983050847459</v>
      </c>
      <c r="AA95" s="413"/>
    </row>
    <row r="96" spans="2:27">
      <c r="B96" s="119">
        <f>C7+6</f>
        <v>2030</v>
      </c>
      <c r="C96" s="128" t="s">
        <v>103</v>
      </c>
      <c r="D96" s="430" t="s">
        <v>98</v>
      </c>
      <c r="E96" s="430"/>
      <c r="F96" s="430" t="s">
        <v>98</v>
      </c>
      <c r="G96" s="430"/>
      <c r="H96" s="411">
        <f>H39</f>
        <v>24000</v>
      </c>
      <c r="I96" s="447"/>
      <c r="J96" s="411">
        <f>J39</f>
        <v>23529.411764705881</v>
      </c>
      <c r="K96" s="411"/>
      <c r="L96" s="411">
        <f>L39</f>
        <v>23076.923076923078</v>
      </c>
      <c r="M96" s="411"/>
      <c r="N96" s="411">
        <f>N39</f>
        <v>22641.509433962263</v>
      </c>
      <c r="O96" s="411"/>
      <c r="P96" s="411">
        <f>P39</f>
        <v>22222.222222222223</v>
      </c>
      <c r="Q96" s="411"/>
      <c r="R96" s="411">
        <f>R39</f>
        <v>21818.18181818182</v>
      </c>
      <c r="S96" s="411"/>
      <c r="T96" s="411">
        <f>T39</f>
        <v>21428.571428571428</v>
      </c>
      <c r="U96" s="411"/>
      <c r="V96" s="411">
        <f>V39</f>
        <v>21052.63157894737</v>
      </c>
      <c r="W96" s="411"/>
      <c r="X96" s="411">
        <f>X39</f>
        <v>20689.655172413793</v>
      </c>
      <c r="Y96" s="411"/>
      <c r="Z96" s="411">
        <f>Z39</f>
        <v>20338.983050847459</v>
      </c>
      <c r="AA96" s="411"/>
    </row>
    <row r="97" spans="2:27">
      <c r="B97" s="120"/>
      <c r="C97" s="128" t="s">
        <v>104</v>
      </c>
      <c r="D97" s="430" t="s">
        <v>98</v>
      </c>
      <c r="E97" s="430"/>
      <c r="F97" s="430" t="s">
        <v>98</v>
      </c>
      <c r="G97" s="430"/>
      <c r="H97" s="430" t="s">
        <v>98</v>
      </c>
      <c r="I97" s="430"/>
      <c r="J97" s="411">
        <f>J39</f>
        <v>23529.411764705881</v>
      </c>
      <c r="K97" s="411"/>
      <c r="L97" s="411">
        <f>L39</f>
        <v>23076.923076923078</v>
      </c>
      <c r="M97" s="411"/>
      <c r="N97" s="411">
        <f>N39</f>
        <v>22641.509433962263</v>
      </c>
      <c r="O97" s="411"/>
      <c r="P97" s="411">
        <f>P39</f>
        <v>22222.222222222223</v>
      </c>
      <c r="Q97" s="411"/>
      <c r="R97" s="411">
        <f>R39</f>
        <v>21818.18181818182</v>
      </c>
      <c r="S97" s="411"/>
      <c r="T97" s="411">
        <f>T39</f>
        <v>21428.571428571428</v>
      </c>
      <c r="U97" s="411"/>
      <c r="V97" s="411">
        <f>V39</f>
        <v>21052.63157894737</v>
      </c>
      <c r="W97" s="411"/>
      <c r="X97" s="411">
        <f>X39</f>
        <v>20689.655172413793</v>
      </c>
      <c r="Y97" s="411"/>
      <c r="Z97" s="411">
        <f>Z39</f>
        <v>20338.983050847459</v>
      </c>
      <c r="AA97" s="411"/>
    </row>
    <row r="98" spans="2:27">
      <c r="B98" s="120"/>
      <c r="C98" s="128" t="s">
        <v>105</v>
      </c>
      <c r="D98" s="430" t="s">
        <v>98</v>
      </c>
      <c r="E98" s="430"/>
      <c r="F98" s="430" t="s">
        <v>98</v>
      </c>
      <c r="G98" s="430"/>
      <c r="H98" s="430" t="s">
        <v>98</v>
      </c>
      <c r="I98" s="430"/>
      <c r="J98" s="430" t="s">
        <v>98</v>
      </c>
      <c r="K98" s="430"/>
      <c r="L98" s="411">
        <f>L39</f>
        <v>23076.923076923078</v>
      </c>
      <c r="M98" s="411"/>
      <c r="N98" s="411">
        <f>N39</f>
        <v>22641.509433962263</v>
      </c>
      <c r="O98" s="411"/>
      <c r="P98" s="411">
        <f>P39</f>
        <v>22222.222222222223</v>
      </c>
      <c r="Q98" s="411"/>
      <c r="R98" s="411">
        <f>R39</f>
        <v>21818.18181818182</v>
      </c>
      <c r="S98" s="411"/>
      <c r="T98" s="411">
        <f>T39</f>
        <v>21428.571428571428</v>
      </c>
      <c r="U98" s="411"/>
      <c r="V98" s="411">
        <f>V39</f>
        <v>21052.63157894737</v>
      </c>
      <c r="W98" s="411"/>
      <c r="X98" s="411">
        <f>X39</f>
        <v>20689.655172413793</v>
      </c>
      <c r="Y98" s="411"/>
      <c r="Z98" s="411">
        <f>Z39</f>
        <v>20338.983050847459</v>
      </c>
      <c r="AA98" s="411"/>
    </row>
    <row r="99" spans="2:27">
      <c r="B99" s="120"/>
      <c r="C99" s="128" t="s">
        <v>106</v>
      </c>
      <c r="D99" s="430" t="s">
        <v>98</v>
      </c>
      <c r="E99" s="430"/>
      <c r="F99" s="430" t="s">
        <v>98</v>
      </c>
      <c r="G99" s="430"/>
      <c r="H99" s="430" t="s">
        <v>98</v>
      </c>
      <c r="I99" s="430"/>
      <c r="J99" s="430" t="s">
        <v>98</v>
      </c>
      <c r="K99" s="430"/>
      <c r="L99" s="430" t="s">
        <v>98</v>
      </c>
      <c r="M99" s="430"/>
      <c r="N99" s="411">
        <f>N39</f>
        <v>22641.509433962263</v>
      </c>
      <c r="O99" s="411"/>
      <c r="P99" s="411">
        <f>P39</f>
        <v>22222.222222222223</v>
      </c>
      <c r="Q99" s="411"/>
      <c r="R99" s="411">
        <f>R39</f>
        <v>21818.18181818182</v>
      </c>
      <c r="S99" s="411"/>
      <c r="T99" s="411">
        <f>T39</f>
        <v>21428.571428571428</v>
      </c>
      <c r="U99" s="411"/>
      <c r="V99" s="411">
        <f>V39</f>
        <v>21052.63157894737</v>
      </c>
      <c r="W99" s="411"/>
      <c r="X99" s="411">
        <f>X39</f>
        <v>20689.655172413793</v>
      </c>
      <c r="Y99" s="411"/>
      <c r="Z99" s="411">
        <f>Z39</f>
        <v>20338.983050847459</v>
      </c>
      <c r="AA99" s="411"/>
    </row>
    <row r="100" spans="2:27">
      <c r="B100" s="120"/>
      <c r="C100" s="128" t="s">
        <v>107</v>
      </c>
      <c r="D100" s="430" t="s">
        <v>98</v>
      </c>
      <c r="E100" s="430"/>
      <c r="F100" s="430" t="s">
        <v>98</v>
      </c>
      <c r="G100" s="430"/>
      <c r="H100" s="430" t="s">
        <v>98</v>
      </c>
      <c r="I100" s="430"/>
      <c r="J100" s="430" t="s">
        <v>98</v>
      </c>
      <c r="K100" s="430"/>
      <c r="L100" s="430" t="s">
        <v>98</v>
      </c>
      <c r="M100" s="430"/>
      <c r="N100" s="430" t="s">
        <v>98</v>
      </c>
      <c r="O100" s="430"/>
      <c r="P100" s="411">
        <f>P39</f>
        <v>22222.222222222223</v>
      </c>
      <c r="Q100" s="411"/>
      <c r="R100" s="411">
        <f>R39</f>
        <v>21818.18181818182</v>
      </c>
      <c r="S100" s="411"/>
      <c r="T100" s="411">
        <f>T39</f>
        <v>21428.571428571428</v>
      </c>
      <c r="U100" s="411"/>
      <c r="V100" s="411">
        <f>V39</f>
        <v>21052.63157894737</v>
      </c>
      <c r="W100" s="411"/>
      <c r="X100" s="411">
        <f>X39</f>
        <v>20689.655172413793</v>
      </c>
      <c r="Y100" s="411"/>
      <c r="Z100" s="411">
        <f>Z39</f>
        <v>20338.983050847459</v>
      </c>
      <c r="AA100" s="411"/>
    </row>
    <row r="101" spans="2:27">
      <c r="B101" s="120"/>
      <c r="C101" s="128" t="s">
        <v>108</v>
      </c>
      <c r="D101" s="430" t="s">
        <v>98</v>
      </c>
      <c r="E101" s="430"/>
      <c r="F101" s="430" t="s">
        <v>98</v>
      </c>
      <c r="G101" s="430"/>
      <c r="H101" s="430" t="s">
        <v>98</v>
      </c>
      <c r="I101" s="430"/>
      <c r="J101" s="430" t="s">
        <v>98</v>
      </c>
      <c r="K101" s="430"/>
      <c r="L101" s="430" t="s">
        <v>98</v>
      </c>
      <c r="M101" s="430"/>
      <c r="N101" s="430" t="s">
        <v>98</v>
      </c>
      <c r="O101" s="430"/>
      <c r="P101" s="430" t="s">
        <v>98</v>
      </c>
      <c r="Q101" s="430"/>
      <c r="R101" s="411">
        <f>R39</f>
        <v>21818.18181818182</v>
      </c>
      <c r="S101" s="411"/>
      <c r="T101" s="411">
        <f>T39</f>
        <v>21428.571428571428</v>
      </c>
      <c r="U101" s="411"/>
      <c r="V101" s="411">
        <f>V39</f>
        <v>21052.63157894737</v>
      </c>
      <c r="W101" s="411"/>
      <c r="X101" s="411">
        <f>X39</f>
        <v>20689.655172413793</v>
      </c>
      <c r="Y101" s="411"/>
      <c r="Z101" s="411">
        <f>Z39</f>
        <v>20338.983050847459</v>
      </c>
      <c r="AA101" s="411"/>
    </row>
    <row r="102" spans="2:27">
      <c r="B102" s="120"/>
      <c r="C102" s="128" t="s">
        <v>109</v>
      </c>
      <c r="D102" s="430" t="s">
        <v>98</v>
      </c>
      <c r="E102" s="430"/>
      <c r="F102" s="430" t="s">
        <v>98</v>
      </c>
      <c r="G102" s="430"/>
      <c r="H102" s="430" t="s">
        <v>98</v>
      </c>
      <c r="I102" s="430"/>
      <c r="J102" s="430" t="s">
        <v>98</v>
      </c>
      <c r="K102" s="430"/>
      <c r="L102" s="430" t="s">
        <v>98</v>
      </c>
      <c r="M102" s="430"/>
      <c r="N102" s="430" t="s">
        <v>98</v>
      </c>
      <c r="O102" s="430"/>
      <c r="P102" s="430" t="s">
        <v>98</v>
      </c>
      <c r="Q102" s="430"/>
      <c r="R102" s="430" t="s">
        <v>98</v>
      </c>
      <c r="S102" s="430"/>
      <c r="T102" s="411">
        <f>T39</f>
        <v>21428.571428571428</v>
      </c>
      <c r="U102" s="411"/>
      <c r="V102" s="411">
        <f>V39</f>
        <v>21052.63157894737</v>
      </c>
      <c r="W102" s="411"/>
      <c r="X102" s="411">
        <f>X39</f>
        <v>20689.655172413793</v>
      </c>
      <c r="Y102" s="411"/>
      <c r="Z102" s="411">
        <f>Z39</f>
        <v>20338.983050847459</v>
      </c>
      <c r="AA102" s="411"/>
    </row>
    <row r="103" spans="2:27">
      <c r="B103" s="120"/>
      <c r="C103" s="128" t="s">
        <v>110</v>
      </c>
      <c r="D103" s="430" t="s">
        <v>98</v>
      </c>
      <c r="E103" s="430"/>
      <c r="F103" s="430" t="s">
        <v>98</v>
      </c>
      <c r="G103" s="430"/>
      <c r="H103" s="430" t="s">
        <v>98</v>
      </c>
      <c r="I103" s="430"/>
      <c r="J103" s="430" t="s">
        <v>98</v>
      </c>
      <c r="K103" s="430"/>
      <c r="L103" s="430" t="s">
        <v>98</v>
      </c>
      <c r="M103" s="430"/>
      <c r="N103" s="430" t="s">
        <v>98</v>
      </c>
      <c r="O103" s="430"/>
      <c r="P103" s="430" t="s">
        <v>98</v>
      </c>
      <c r="Q103" s="430"/>
      <c r="R103" s="430" t="s">
        <v>98</v>
      </c>
      <c r="S103" s="430"/>
      <c r="T103" s="430" t="s">
        <v>98</v>
      </c>
      <c r="U103" s="430"/>
      <c r="V103" s="411">
        <f>V39</f>
        <v>21052.63157894737</v>
      </c>
      <c r="W103" s="411"/>
      <c r="X103" s="411">
        <f>X39</f>
        <v>20689.655172413793</v>
      </c>
      <c r="Y103" s="411"/>
      <c r="Z103" s="411">
        <f>Z39</f>
        <v>20338.983050847459</v>
      </c>
      <c r="AA103" s="411"/>
    </row>
    <row r="104" spans="2:27">
      <c r="B104" s="120"/>
      <c r="C104" s="128" t="s">
        <v>111</v>
      </c>
      <c r="D104" s="430" t="s">
        <v>98</v>
      </c>
      <c r="E104" s="430"/>
      <c r="F104" s="430" t="s">
        <v>98</v>
      </c>
      <c r="G104" s="430"/>
      <c r="H104" s="430" t="s">
        <v>98</v>
      </c>
      <c r="I104" s="430"/>
      <c r="J104" s="430" t="s">
        <v>98</v>
      </c>
      <c r="K104" s="430"/>
      <c r="L104" s="430" t="s">
        <v>98</v>
      </c>
      <c r="M104" s="430"/>
      <c r="N104" s="430" t="s">
        <v>98</v>
      </c>
      <c r="O104" s="430"/>
      <c r="P104" s="430" t="s">
        <v>98</v>
      </c>
      <c r="Q104" s="430"/>
      <c r="R104" s="430" t="s">
        <v>98</v>
      </c>
      <c r="S104" s="430"/>
      <c r="T104" s="430" t="s">
        <v>98</v>
      </c>
      <c r="U104" s="430"/>
      <c r="V104" s="450" t="s">
        <v>97</v>
      </c>
      <c r="W104" s="450"/>
      <c r="X104" s="411">
        <f>X39</f>
        <v>20689.655172413793</v>
      </c>
      <c r="Y104" s="411"/>
      <c r="Z104" s="411">
        <f>Z39</f>
        <v>20338.983050847459</v>
      </c>
      <c r="AA104" s="411"/>
    </row>
    <row r="105" spans="2:27">
      <c r="B105" s="120"/>
      <c r="C105" s="129" t="s">
        <v>112</v>
      </c>
      <c r="D105" s="431" t="s">
        <v>98</v>
      </c>
      <c r="E105" s="431"/>
      <c r="F105" s="431" t="s">
        <v>98</v>
      </c>
      <c r="G105" s="431"/>
      <c r="H105" s="431" t="s">
        <v>98</v>
      </c>
      <c r="I105" s="431"/>
      <c r="J105" s="431" t="s">
        <v>98</v>
      </c>
      <c r="K105" s="431"/>
      <c r="L105" s="431" t="s">
        <v>98</v>
      </c>
      <c r="M105" s="431"/>
      <c r="N105" s="431" t="s">
        <v>98</v>
      </c>
      <c r="O105" s="431"/>
      <c r="P105" s="431" t="s">
        <v>98</v>
      </c>
      <c r="Q105" s="431"/>
      <c r="R105" s="431" t="s">
        <v>98</v>
      </c>
      <c r="S105" s="431"/>
      <c r="T105" s="431" t="s">
        <v>98</v>
      </c>
      <c r="U105" s="431"/>
      <c r="V105" s="455" t="s">
        <v>97</v>
      </c>
      <c r="W105" s="455"/>
      <c r="X105" s="455" t="s">
        <v>97</v>
      </c>
      <c r="Y105" s="455"/>
      <c r="Z105" s="412">
        <f>Z39</f>
        <v>20338.983050847459</v>
      </c>
      <c r="AA105" s="412"/>
    </row>
    <row r="106" spans="2:27">
      <c r="B106" s="120"/>
      <c r="C106" s="135" t="s">
        <v>1</v>
      </c>
      <c r="D106" s="409">
        <f>0</f>
        <v>0</v>
      </c>
      <c r="E106" s="410"/>
      <c r="F106" s="409">
        <f>F95</f>
        <v>24489.795918367348</v>
      </c>
      <c r="G106" s="410"/>
      <c r="H106" s="409">
        <f>H95+H96</f>
        <v>48000</v>
      </c>
      <c r="I106" s="410"/>
      <c r="J106" s="409">
        <f>J95+J96+J97</f>
        <v>70588.23529411765</v>
      </c>
      <c r="K106" s="410"/>
      <c r="L106" s="409">
        <f>L95+L96+L97+L98</f>
        <v>92307.692307692312</v>
      </c>
      <c r="M106" s="410"/>
      <c r="N106" s="409">
        <f>N95+N96+N97+N98+N99</f>
        <v>113207.54716981131</v>
      </c>
      <c r="O106" s="410"/>
      <c r="P106" s="409">
        <f>P95+P96+P97+P98+P99+P100</f>
        <v>133333.33333333334</v>
      </c>
      <c r="Q106" s="410"/>
      <c r="R106" s="409">
        <f>R95+R96+R97+R98+R99+R100+R101</f>
        <v>152727.27272727274</v>
      </c>
      <c r="S106" s="410"/>
      <c r="T106" s="409">
        <f>T95+T96+T97+T98+T99+T100+T101+T102</f>
        <v>171428.57142857139</v>
      </c>
      <c r="U106" s="410"/>
      <c r="V106" s="409">
        <f>V95+V96+V97+V98+V99+V100+V101+V102+V103</f>
        <v>189473.68421052632</v>
      </c>
      <c r="W106" s="410"/>
      <c r="X106" s="409">
        <f>X95+X96+X97+X98+X99+X100+X101+X102+X103+X104</f>
        <v>206896.55172413794</v>
      </c>
      <c r="Y106" s="410"/>
      <c r="Z106" s="409">
        <f>Z95+Z96+Z97+Z98+Z99+Z100+Z101+Z102+Z103+Z104+Z105</f>
        <v>223728.81355932204</v>
      </c>
      <c r="AA106" s="410"/>
    </row>
    <row r="107" spans="2:27">
      <c r="B107" s="121"/>
      <c r="C107" s="137" t="s">
        <v>128</v>
      </c>
      <c r="D107" s="409">
        <f>ROUNDDOWN(D106/2,-3)</f>
        <v>0</v>
      </c>
      <c r="E107" s="410"/>
      <c r="F107" s="409">
        <f>ROUNDDOWN(F106/2,-3)</f>
        <v>12000</v>
      </c>
      <c r="G107" s="410"/>
      <c r="H107" s="409">
        <f>ROUNDDOWN(H106/2,-3)</f>
        <v>24000</v>
      </c>
      <c r="I107" s="410"/>
      <c r="J107" s="409">
        <f>ROUNDDOWN(J106/2,-3)</f>
        <v>35000</v>
      </c>
      <c r="K107" s="410"/>
      <c r="L107" s="409">
        <f>ROUNDDOWN(L106/2,-3)</f>
        <v>46000</v>
      </c>
      <c r="M107" s="410"/>
      <c r="N107" s="409">
        <f>ROUNDDOWN(N106/2,-3)</f>
        <v>56000</v>
      </c>
      <c r="O107" s="410"/>
      <c r="P107" s="409">
        <f>ROUNDDOWN(P106/2,-3)</f>
        <v>66000</v>
      </c>
      <c r="Q107" s="410"/>
      <c r="R107" s="409">
        <f>ROUNDDOWN(R106/2,-3)</f>
        <v>76000</v>
      </c>
      <c r="S107" s="410"/>
      <c r="T107" s="409">
        <f>ROUNDDOWN(T106/2,-3)</f>
        <v>85000</v>
      </c>
      <c r="U107" s="410"/>
      <c r="V107" s="409">
        <f>ROUNDDOWN(V106/2,-3)</f>
        <v>94000</v>
      </c>
      <c r="W107" s="410"/>
      <c r="X107" s="409">
        <f>ROUNDDOWN(X106/2,-3)</f>
        <v>103000</v>
      </c>
      <c r="Y107" s="410"/>
      <c r="Z107" s="409">
        <f>ROUNDDOWN(Z106/2,-3)</f>
        <v>111000</v>
      </c>
      <c r="AA107" s="410"/>
    </row>
    <row r="108" spans="2:27">
      <c r="B108" s="152" t="s">
        <v>74</v>
      </c>
      <c r="C108" s="109"/>
      <c r="D108" s="109"/>
    </row>
  </sheetData>
  <mergeCells count="1192">
    <mergeCell ref="P107:Q107"/>
    <mergeCell ref="R107:S107"/>
    <mergeCell ref="T107:U107"/>
    <mergeCell ref="V107:W107"/>
    <mergeCell ref="X107:Y107"/>
    <mergeCell ref="Z107:AA107"/>
    <mergeCell ref="D107:E107"/>
    <mergeCell ref="F107:G107"/>
    <mergeCell ref="H107:I107"/>
    <mergeCell ref="J107:K107"/>
    <mergeCell ref="L107:M107"/>
    <mergeCell ref="N107:O107"/>
    <mergeCell ref="P106:Q106"/>
    <mergeCell ref="R106:S106"/>
    <mergeCell ref="T106:U106"/>
    <mergeCell ref="V106:W106"/>
    <mergeCell ref="X106:Y106"/>
    <mergeCell ref="Z106:AA106"/>
    <mergeCell ref="D106:E106"/>
    <mergeCell ref="F106:G106"/>
    <mergeCell ref="H106:I106"/>
    <mergeCell ref="J106:K106"/>
    <mergeCell ref="L106:M106"/>
    <mergeCell ref="N106:O106"/>
    <mergeCell ref="P105:Q105"/>
    <mergeCell ref="R105:S105"/>
    <mergeCell ref="T105:U105"/>
    <mergeCell ref="V105:W105"/>
    <mergeCell ref="X105:Y105"/>
    <mergeCell ref="Z105:AA105"/>
    <mergeCell ref="D105:E105"/>
    <mergeCell ref="F105:G105"/>
    <mergeCell ref="H105:I105"/>
    <mergeCell ref="J105:K105"/>
    <mergeCell ref="L105:M105"/>
    <mergeCell ref="N105:O105"/>
    <mergeCell ref="P104:Q104"/>
    <mergeCell ref="R104:S104"/>
    <mergeCell ref="T104:U104"/>
    <mergeCell ref="V104:W104"/>
    <mergeCell ref="X104:Y104"/>
    <mergeCell ref="Z104:AA104"/>
    <mergeCell ref="D104:E104"/>
    <mergeCell ref="F104:G104"/>
    <mergeCell ref="H104:I104"/>
    <mergeCell ref="J104:K104"/>
    <mergeCell ref="L104:M104"/>
    <mergeCell ref="N104:O104"/>
    <mergeCell ref="P103:Q103"/>
    <mergeCell ref="R103:S103"/>
    <mergeCell ref="T103:U103"/>
    <mergeCell ref="V103:W103"/>
    <mergeCell ref="X103:Y103"/>
    <mergeCell ref="Z103:AA103"/>
    <mergeCell ref="D103:E103"/>
    <mergeCell ref="F103:G103"/>
    <mergeCell ref="H103:I103"/>
    <mergeCell ref="J103:K103"/>
    <mergeCell ref="L103:M103"/>
    <mergeCell ref="N103:O103"/>
    <mergeCell ref="P102:Q102"/>
    <mergeCell ref="R102:S102"/>
    <mergeCell ref="T102:U102"/>
    <mergeCell ref="V102:W102"/>
    <mergeCell ref="X102:Y102"/>
    <mergeCell ref="Z102:AA102"/>
    <mergeCell ref="D102:E102"/>
    <mergeCell ref="F102:G102"/>
    <mergeCell ref="H102:I102"/>
    <mergeCell ref="J102:K102"/>
    <mergeCell ref="L102:M102"/>
    <mergeCell ref="N102:O102"/>
    <mergeCell ref="P101:Q101"/>
    <mergeCell ref="R101:S101"/>
    <mergeCell ref="T101:U101"/>
    <mergeCell ref="V101:W101"/>
    <mergeCell ref="X101:Y101"/>
    <mergeCell ref="Z101:AA101"/>
    <mergeCell ref="D101:E101"/>
    <mergeCell ref="F101:G101"/>
    <mergeCell ref="H101:I101"/>
    <mergeCell ref="J101:K101"/>
    <mergeCell ref="L101:M101"/>
    <mergeCell ref="N101:O101"/>
    <mergeCell ref="P100:Q100"/>
    <mergeCell ref="R100:S100"/>
    <mergeCell ref="T100:U100"/>
    <mergeCell ref="V100:W100"/>
    <mergeCell ref="X100:Y100"/>
    <mergeCell ref="Z100:AA100"/>
    <mergeCell ref="D100:E100"/>
    <mergeCell ref="F100:G100"/>
    <mergeCell ref="H100:I100"/>
    <mergeCell ref="J100:K100"/>
    <mergeCell ref="L100:M100"/>
    <mergeCell ref="N100:O100"/>
    <mergeCell ref="P99:Q99"/>
    <mergeCell ref="R99:S99"/>
    <mergeCell ref="T99:U99"/>
    <mergeCell ref="V99:W99"/>
    <mergeCell ref="X99:Y99"/>
    <mergeCell ref="Z99:AA99"/>
    <mergeCell ref="D99:E99"/>
    <mergeCell ref="F99:G99"/>
    <mergeCell ref="H99:I99"/>
    <mergeCell ref="J99:K99"/>
    <mergeCell ref="L99:M99"/>
    <mergeCell ref="N99:O99"/>
    <mergeCell ref="P98:Q98"/>
    <mergeCell ref="R98:S98"/>
    <mergeCell ref="T98:U98"/>
    <mergeCell ref="V98:W98"/>
    <mergeCell ref="X98:Y98"/>
    <mergeCell ref="Z98:AA98"/>
    <mergeCell ref="D98:E98"/>
    <mergeCell ref="F98:G98"/>
    <mergeCell ref="H98:I98"/>
    <mergeCell ref="J98:K98"/>
    <mergeCell ref="L98:M98"/>
    <mergeCell ref="N98:O98"/>
    <mergeCell ref="P97:Q97"/>
    <mergeCell ref="R97:S97"/>
    <mergeCell ref="T97:U97"/>
    <mergeCell ref="V97:W97"/>
    <mergeCell ref="X97:Y97"/>
    <mergeCell ref="Z97:AA97"/>
    <mergeCell ref="D97:E97"/>
    <mergeCell ref="F97:G97"/>
    <mergeCell ref="H97:I97"/>
    <mergeCell ref="J97:K97"/>
    <mergeCell ref="L97:M97"/>
    <mergeCell ref="N97:O97"/>
    <mergeCell ref="P96:Q96"/>
    <mergeCell ref="R96:S96"/>
    <mergeCell ref="T96:U96"/>
    <mergeCell ref="V96:W96"/>
    <mergeCell ref="X96:Y96"/>
    <mergeCell ref="Z96:AA96"/>
    <mergeCell ref="D96:E96"/>
    <mergeCell ref="F96:G96"/>
    <mergeCell ref="H96:I96"/>
    <mergeCell ref="J96:K96"/>
    <mergeCell ref="L96:M96"/>
    <mergeCell ref="N96:O96"/>
    <mergeCell ref="P95:Q95"/>
    <mergeCell ref="R95:S95"/>
    <mergeCell ref="T95:U95"/>
    <mergeCell ref="V95:W95"/>
    <mergeCell ref="X95:Y95"/>
    <mergeCell ref="Z95:AA95"/>
    <mergeCell ref="D95:E95"/>
    <mergeCell ref="F95:G95"/>
    <mergeCell ref="H95:I95"/>
    <mergeCell ref="J95:K95"/>
    <mergeCell ref="L95:M95"/>
    <mergeCell ref="N95:O95"/>
    <mergeCell ref="P94:Q94"/>
    <mergeCell ref="R94:S94"/>
    <mergeCell ref="T94:U94"/>
    <mergeCell ref="V94:W94"/>
    <mergeCell ref="X94:Y94"/>
    <mergeCell ref="Z94:AA94"/>
    <mergeCell ref="D94:E94"/>
    <mergeCell ref="F94:G94"/>
    <mergeCell ref="H94:I94"/>
    <mergeCell ref="J94:K94"/>
    <mergeCell ref="L94:M94"/>
    <mergeCell ref="N94:O94"/>
    <mergeCell ref="P93:Q93"/>
    <mergeCell ref="R93:S93"/>
    <mergeCell ref="T93:U93"/>
    <mergeCell ref="V93:W93"/>
    <mergeCell ref="X93:Y93"/>
    <mergeCell ref="Z93:AA93"/>
    <mergeCell ref="D93:E93"/>
    <mergeCell ref="F93:G93"/>
    <mergeCell ref="H93:I93"/>
    <mergeCell ref="J93:K93"/>
    <mergeCell ref="L93:M93"/>
    <mergeCell ref="N93:O93"/>
    <mergeCell ref="P92:Q92"/>
    <mergeCell ref="R92:S92"/>
    <mergeCell ref="T92:U92"/>
    <mergeCell ref="V92:W92"/>
    <mergeCell ref="X92:Y92"/>
    <mergeCell ref="Z92:AA92"/>
    <mergeCell ref="D92:E92"/>
    <mergeCell ref="F92:G92"/>
    <mergeCell ref="H92:I92"/>
    <mergeCell ref="J92:K92"/>
    <mergeCell ref="L92:M92"/>
    <mergeCell ref="N92:O92"/>
    <mergeCell ref="P91:Q91"/>
    <mergeCell ref="R91:S91"/>
    <mergeCell ref="T91:U91"/>
    <mergeCell ref="V91:W91"/>
    <mergeCell ref="X91:Y91"/>
    <mergeCell ref="Z91:AA91"/>
    <mergeCell ref="D91:E91"/>
    <mergeCell ref="F91:G91"/>
    <mergeCell ref="H91:I91"/>
    <mergeCell ref="J91:K91"/>
    <mergeCell ref="L91:M91"/>
    <mergeCell ref="N91:O91"/>
    <mergeCell ref="P90:Q90"/>
    <mergeCell ref="R90:S90"/>
    <mergeCell ref="T90:U90"/>
    <mergeCell ref="V90:W90"/>
    <mergeCell ref="X90:Y90"/>
    <mergeCell ref="Z90:AA90"/>
    <mergeCell ref="D90:E90"/>
    <mergeCell ref="F90:G90"/>
    <mergeCell ref="H90:I90"/>
    <mergeCell ref="J90:K90"/>
    <mergeCell ref="L90:M90"/>
    <mergeCell ref="N90:O90"/>
    <mergeCell ref="P89:Q89"/>
    <mergeCell ref="R89:S89"/>
    <mergeCell ref="T89:U89"/>
    <mergeCell ref="V89:W89"/>
    <mergeCell ref="X89:Y89"/>
    <mergeCell ref="Z89:AA89"/>
    <mergeCell ref="D89:E89"/>
    <mergeCell ref="F89:G89"/>
    <mergeCell ref="H89:I89"/>
    <mergeCell ref="J89:K89"/>
    <mergeCell ref="L89:M89"/>
    <mergeCell ref="N89:O89"/>
    <mergeCell ref="P88:Q88"/>
    <mergeCell ref="R88:S88"/>
    <mergeCell ref="T88:U88"/>
    <mergeCell ref="V88:W88"/>
    <mergeCell ref="X88:Y88"/>
    <mergeCell ref="Z88:AA88"/>
    <mergeCell ref="D88:E88"/>
    <mergeCell ref="F88:G88"/>
    <mergeCell ref="H88:I88"/>
    <mergeCell ref="J88:K88"/>
    <mergeCell ref="L88:M88"/>
    <mergeCell ref="N88:O88"/>
    <mergeCell ref="P87:Q87"/>
    <mergeCell ref="R87:S87"/>
    <mergeCell ref="T87:U87"/>
    <mergeCell ref="V87:W87"/>
    <mergeCell ref="X87:Y87"/>
    <mergeCell ref="Z87:AA87"/>
    <mergeCell ref="D87:E87"/>
    <mergeCell ref="F87:G87"/>
    <mergeCell ref="H87:I87"/>
    <mergeCell ref="J87:K87"/>
    <mergeCell ref="L87:M87"/>
    <mergeCell ref="N87:O87"/>
    <mergeCell ref="P86:Q86"/>
    <mergeCell ref="R86:S86"/>
    <mergeCell ref="T86:U86"/>
    <mergeCell ref="V86:W86"/>
    <mergeCell ref="X86:Y86"/>
    <mergeCell ref="Z86:AA86"/>
    <mergeCell ref="D86:E86"/>
    <mergeCell ref="F86:G86"/>
    <mergeCell ref="H86:I86"/>
    <mergeCell ref="J86:K86"/>
    <mergeCell ref="L86:M86"/>
    <mergeCell ref="N86:O86"/>
    <mergeCell ref="P85:Q85"/>
    <mergeCell ref="R85:S85"/>
    <mergeCell ref="T85:U85"/>
    <mergeCell ref="V85:W85"/>
    <mergeCell ref="X85:Y85"/>
    <mergeCell ref="Z85:AA85"/>
    <mergeCell ref="D85:E85"/>
    <mergeCell ref="F85:G85"/>
    <mergeCell ref="H85:I85"/>
    <mergeCell ref="J85:K85"/>
    <mergeCell ref="L85:M85"/>
    <mergeCell ref="N85:O85"/>
    <mergeCell ref="P84:Q84"/>
    <mergeCell ref="R84:S84"/>
    <mergeCell ref="T84:U84"/>
    <mergeCell ref="V84:W84"/>
    <mergeCell ref="X84:Y84"/>
    <mergeCell ref="Z84:AA84"/>
    <mergeCell ref="D84:E84"/>
    <mergeCell ref="F84:G84"/>
    <mergeCell ref="H84:I84"/>
    <mergeCell ref="J84:K84"/>
    <mergeCell ref="L84:M84"/>
    <mergeCell ref="N84:O84"/>
    <mergeCell ref="P83:Q83"/>
    <mergeCell ref="R83:S83"/>
    <mergeCell ref="T83:U83"/>
    <mergeCell ref="V83:W83"/>
    <mergeCell ref="X83:Y83"/>
    <mergeCell ref="Z83:AA83"/>
    <mergeCell ref="D83:E83"/>
    <mergeCell ref="F83:G83"/>
    <mergeCell ref="H83:I83"/>
    <mergeCell ref="J83:K83"/>
    <mergeCell ref="L83:M83"/>
    <mergeCell ref="N83:O83"/>
    <mergeCell ref="P82:Q82"/>
    <mergeCell ref="R82:S82"/>
    <mergeCell ref="T82:U82"/>
    <mergeCell ref="V82:W82"/>
    <mergeCell ref="X82:Y82"/>
    <mergeCell ref="Z82:AA82"/>
    <mergeCell ref="D82:E82"/>
    <mergeCell ref="F82:G82"/>
    <mergeCell ref="H82:I82"/>
    <mergeCell ref="J82:K82"/>
    <mergeCell ref="L82:M82"/>
    <mergeCell ref="N82:O82"/>
    <mergeCell ref="P81:Q81"/>
    <mergeCell ref="R81:S81"/>
    <mergeCell ref="T81:U81"/>
    <mergeCell ref="V81:W81"/>
    <mergeCell ref="X81:Y81"/>
    <mergeCell ref="Z81:AA81"/>
    <mergeCell ref="D81:E81"/>
    <mergeCell ref="F81:G81"/>
    <mergeCell ref="H81:I81"/>
    <mergeCell ref="J81:K81"/>
    <mergeCell ref="L81:M81"/>
    <mergeCell ref="N81:O81"/>
    <mergeCell ref="P80:Q80"/>
    <mergeCell ref="R80:S80"/>
    <mergeCell ref="T80:U80"/>
    <mergeCell ref="V80:W80"/>
    <mergeCell ref="X80:Y80"/>
    <mergeCell ref="Z80:AA80"/>
    <mergeCell ref="D80:E80"/>
    <mergeCell ref="F80:G80"/>
    <mergeCell ref="H80:I80"/>
    <mergeCell ref="J80:K80"/>
    <mergeCell ref="L80:M80"/>
    <mergeCell ref="N80:O80"/>
    <mergeCell ref="P79:Q79"/>
    <mergeCell ref="R79:S79"/>
    <mergeCell ref="T79:U79"/>
    <mergeCell ref="V79:W79"/>
    <mergeCell ref="X79:Y79"/>
    <mergeCell ref="Z79:AA79"/>
    <mergeCell ref="D79:E79"/>
    <mergeCell ref="F79:G79"/>
    <mergeCell ref="H79:I79"/>
    <mergeCell ref="J79:K79"/>
    <mergeCell ref="L79:M79"/>
    <mergeCell ref="N79:O79"/>
    <mergeCell ref="P78:Q78"/>
    <mergeCell ref="R78:S78"/>
    <mergeCell ref="T78:U78"/>
    <mergeCell ref="V78:W78"/>
    <mergeCell ref="X78:Y78"/>
    <mergeCell ref="Z78:AA78"/>
    <mergeCell ref="D78:E78"/>
    <mergeCell ref="F78:G78"/>
    <mergeCell ref="H78:I78"/>
    <mergeCell ref="J78:K78"/>
    <mergeCell ref="L78:M78"/>
    <mergeCell ref="N78:O78"/>
    <mergeCell ref="P77:Q77"/>
    <mergeCell ref="R77:S77"/>
    <mergeCell ref="T77:U77"/>
    <mergeCell ref="V77:W77"/>
    <mergeCell ref="X77:Y77"/>
    <mergeCell ref="Z77:AA77"/>
    <mergeCell ref="D77:E77"/>
    <mergeCell ref="F77:G77"/>
    <mergeCell ref="H77:I77"/>
    <mergeCell ref="J77:K77"/>
    <mergeCell ref="L77:M77"/>
    <mergeCell ref="N77:O77"/>
    <mergeCell ref="P76:Q76"/>
    <mergeCell ref="R76:S76"/>
    <mergeCell ref="T76:U76"/>
    <mergeCell ref="V76:W76"/>
    <mergeCell ref="X76:Y76"/>
    <mergeCell ref="Z76:AA76"/>
    <mergeCell ref="D76:E76"/>
    <mergeCell ref="F76:G76"/>
    <mergeCell ref="H76:I76"/>
    <mergeCell ref="J76:K76"/>
    <mergeCell ref="L76:M76"/>
    <mergeCell ref="N76:O76"/>
    <mergeCell ref="P75:Q75"/>
    <mergeCell ref="R75:S75"/>
    <mergeCell ref="T75:U75"/>
    <mergeCell ref="V75:W75"/>
    <mergeCell ref="X75:Y75"/>
    <mergeCell ref="Z75:AA75"/>
    <mergeCell ref="D75:E75"/>
    <mergeCell ref="F75:G75"/>
    <mergeCell ref="H75:I75"/>
    <mergeCell ref="J75:K75"/>
    <mergeCell ref="L75:M75"/>
    <mergeCell ref="N75:O75"/>
    <mergeCell ref="P74:Q74"/>
    <mergeCell ref="R74:S74"/>
    <mergeCell ref="T74:U74"/>
    <mergeCell ref="V74:W74"/>
    <mergeCell ref="X74:Y74"/>
    <mergeCell ref="Z74:AA74"/>
    <mergeCell ref="D74:E74"/>
    <mergeCell ref="F74:G74"/>
    <mergeCell ref="H74:I74"/>
    <mergeCell ref="J74:K74"/>
    <mergeCell ref="L74:M74"/>
    <mergeCell ref="N74:O74"/>
    <mergeCell ref="P73:Q73"/>
    <mergeCell ref="R73:S73"/>
    <mergeCell ref="T73:U73"/>
    <mergeCell ref="V73:W73"/>
    <mergeCell ref="X73:Y73"/>
    <mergeCell ref="Z73:AA73"/>
    <mergeCell ref="D73:E73"/>
    <mergeCell ref="F73:G73"/>
    <mergeCell ref="H73:I73"/>
    <mergeCell ref="J73:K73"/>
    <mergeCell ref="L73:M73"/>
    <mergeCell ref="N73:O73"/>
    <mergeCell ref="P72:Q72"/>
    <mergeCell ref="R72:S72"/>
    <mergeCell ref="T72:U72"/>
    <mergeCell ref="V72:W72"/>
    <mergeCell ref="X72:Y72"/>
    <mergeCell ref="Z72:AA72"/>
    <mergeCell ref="D72:E72"/>
    <mergeCell ref="F72:G72"/>
    <mergeCell ref="H72:I72"/>
    <mergeCell ref="J72:K72"/>
    <mergeCell ref="L72:M72"/>
    <mergeCell ref="N72:O72"/>
    <mergeCell ref="P71:Q71"/>
    <mergeCell ref="R71:S71"/>
    <mergeCell ref="T71:U71"/>
    <mergeCell ref="V71:W71"/>
    <mergeCell ref="X71:Y71"/>
    <mergeCell ref="Z71:AA71"/>
    <mergeCell ref="D71:E71"/>
    <mergeCell ref="F71:G71"/>
    <mergeCell ref="H71:I71"/>
    <mergeCell ref="J71:K71"/>
    <mergeCell ref="L71:M71"/>
    <mergeCell ref="N71:O71"/>
    <mergeCell ref="P70:Q70"/>
    <mergeCell ref="R70:S70"/>
    <mergeCell ref="T70:U70"/>
    <mergeCell ref="V70:W70"/>
    <mergeCell ref="X70:Y70"/>
    <mergeCell ref="Z70:AA70"/>
    <mergeCell ref="D70:E70"/>
    <mergeCell ref="F70:G70"/>
    <mergeCell ref="H70:I70"/>
    <mergeCell ref="J70:K70"/>
    <mergeCell ref="L70:M70"/>
    <mergeCell ref="N70:O70"/>
    <mergeCell ref="P69:Q69"/>
    <mergeCell ref="R69:S69"/>
    <mergeCell ref="T69:U69"/>
    <mergeCell ref="V69:W69"/>
    <mergeCell ref="X69:Y69"/>
    <mergeCell ref="Z69:AA69"/>
    <mergeCell ref="D69:E69"/>
    <mergeCell ref="F69:G69"/>
    <mergeCell ref="H69:I69"/>
    <mergeCell ref="J69:K69"/>
    <mergeCell ref="L69:M69"/>
    <mergeCell ref="N69:O69"/>
    <mergeCell ref="P68:Q68"/>
    <mergeCell ref="R68:S68"/>
    <mergeCell ref="T68:U68"/>
    <mergeCell ref="V68:W68"/>
    <mergeCell ref="X68:Y68"/>
    <mergeCell ref="Z68:AA68"/>
    <mergeCell ref="D68:E68"/>
    <mergeCell ref="F68:G68"/>
    <mergeCell ref="H68:I68"/>
    <mergeCell ref="J68:K68"/>
    <mergeCell ref="L68:M68"/>
    <mergeCell ref="N68:O68"/>
    <mergeCell ref="P67:Q67"/>
    <mergeCell ref="R67:S67"/>
    <mergeCell ref="T67:U67"/>
    <mergeCell ref="V67:W67"/>
    <mergeCell ref="X67:Y67"/>
    <mergeCell ref="Z67:AA67"/>
    <mergeCell ref="D67:E67"/>
    <mergeCell ref="F67:G67"/>
    <mergeCell ref="H67:I67"/>
    <mergeCell ref="J67:K67"/>
    <mergeCell ref="L67:M67"/>
    <mergeCell ref="N67:O67"/>
    <mergeCell ref="P66:Q66"/>
    <mergeCell ref="R66:S66"/>
    <mergeCell ref="T66:U66"/>
    <mergeCell ref="V66:W66"/>
    <mergeCell ref="X66:Y66"/>
    <mergeCell ref="Z66:AA66"/>
    <mergeCell ref="D66:E66"/>
    <mergeCell ref="F66:G66"/>
    <mergeCell ref="H66:I66"/>
    <mergeCell ref="J66:K66"/>
    <mergeCell ref="L66:M66"/>
    <mergeCell ref="N66:O66"/>
    <mergeCell ref="P65:Q65"/>
    <mergeCell ref="R65:S65"/>
    <mergeCell ref="T65:U65"/>
    <mergeCell ref="V65:W65"/>
    <mergeCell ref="X65:Y65"/>
    <mergeCell ref="Z65:AA65"/>
    <mergeCell ref="D65:E65"/>
    <mergeCell ref="F65:G65"/>
    <mergeCell ref="H65:I65"/>
    <mergeCell ref="J65:K65"/>
    <mergeCell ref="L65:M65"/>
    <mergeCell ref="N65:O65"/>
    <mergeCell ref="P64:Q64"/>
    <mergeCell ref="R64:S64"/>
    <mergeCell ref="T64:U64"/>
    <mergeCell ref="V64:W64"/>
    <mergeCell ref="X64:Y64"/>
    <mergeCell ref="Z64:AA64"/>
    <mergeCell ref="D64:E64"/>
    <mergeCell ref="F64:G64"/>
    <mergeCell ref="H64:I64"/>
    <mergeCell ref="J64:K64"/>
    <mergeCell ref="L64:M64"/>
    <mergeCell ref="N64:O64"/>
    <mergeCell ref="P63:Q63"/>
    <mergeCell ref="R63:S63"/>
    <mergeCell ref="T63:U63"/>
    <mergeCell ref="V63:W63"/>
    <mergeCell ref="X63:Y63"/>
    <mergeCell ref="Z63:AA63"/>
    <mergeCell ref="D63:E63"/>
    <mergeCell ref="F63:G63"/>
    <mergeCell ref="H63:I63"/>
    <mergeCell ref="J63:K63"/>
    <mergeCell ref="L63:M63"/>
    <mergeCell ref="N63:O63"/>
    <mergeCell ref="P62:Q62"/>
    <mergeCell ref="R62:S62"/>
    <mergeCell ref="T62:U62"/>
    <mergeCell ref="V62:W62"/>
    <mergeCell ref="X62:Y62"/>
    <mergeCell ref="Z62:AA62"/>
    <mergeCell ref="D62:E62"/>
    <mergeCell ref="F62:G62"/>
    <mergeCell ref="H62:I62"/>
    <mergeCell ref="J62:K62"/>
    <mergeCell ref="L62:M62"/>
    <mergeCell ref="N62:O62"/>
    <mergeCell ref="P61:Q61"/>
    <mergeCell ref="R61:S61"/>
    <mergeCell ref="T61:U61"/>
    <mergeCell ref="V61:W61"/>
    <mergeCell ref="X61:Y61"/>
    <mergeCell ref="Z61:AA61"/>
    <mergeCell ref="D61:E61"/>
    <mergeCell ref="F61:G61"/>
    <mergeCell ref="H61:I61"/>
    <mergeCell ref="J61:K61"/>
    <mergeCell ref="L61:M61"/>
    <mergeCell ref="N61:O61"/>
    <mergeCell ref="P60:Q60"/>
    <mergeCell ref="R60:S60"/>
    <mergeCell ref="T60:U60"/>
    <mergeCell ref="V60:W60"/>
    <mergeCell ref="X60:Y60"/>
    <mergeCell ref="Z60:AA60"/>
    <mergeCell ref="D60:E60"/>
    <mergeCell ref="F60:G60"/>
    <mergeCell ref="H60:I60"/>
    <mergeCell ref="J60:K60"/>
    <mergeCell ref="L60:M60"/>
    <mergeCell ref="N60:O60"/>
    <mergeCell ref="P59:Q59"/>
    <mergeCell ref="R59:S59"/>
    <mergeCell ref="T59:U59"/>
    <mergeCell ref="V59:W59"/>
    <mergeCell ref="X59:Y59"/>
    <mergeCell ref="Z59:AA59"/>
    <mergeCell ref="D59:E59"/>
    <mergeCell ref="F59:G59"/>
    <mergeCell ref="H59:I59"/>
    <mergeCell ref="J59:K59"/>
    <mergeCell ref="L59:M59"/>
    <mergeCell ref="N59:O59"/>
    <mergeCell ref="P58:Q58"/>
    <mergeCell ref="R58:S58"/>
    <mergeCell ref="T58:U58"/>
    <mergeCell ref="V58:W58"/>
    <mergeCell ref="X58:Y58"/>
    <mergeCell ref="Z58:AA58"/>
    <mergeCell ref="D58:E58"/>
    <mergeCell ref="F58:G58"/>
    <mergeCell ref="H58:I58"/>
    <mergeCell ref="J58:K58"/>
    <mergeCell ref="L58:M58"/>
    <mergeCell ref="N58:O58"/>
    <mergeCell ref="P57:Q57"/>
    <mergeCell ref="R57:S57"/>
    <mergeCell ref="T57:U57"/>
    <mergeCell ref="V57:W57"/>
    <mergeCell ref="X57:Y57"/>
    <mergeCell ref="Z57:AA57"/>
    <mergeCell ref="D57:E57"/>
    <mergeCell ref="F57:G57"/>
    <mergeCell ref="H57:I57"/>
    <mergeCell ref="J57:K57"/>
    <mergeCell ref="L57:M57"/>
    <mergeCell ref="N57:O57"/>
    <mergeCell ref="P56:Q56"/>
    <mergeCell ref="R56:S56"/>
    <mergeCell ref="T56:U56"/>
    <mergeCell ref="V56:W56"/>
    <mergeCell ref="X56:Y56"/>
    <mergeCell ref="Z56:AA56"/>
    <mergeCell ref="D56:E56"/>
    <mergeCell ref="F56:G56"/>
    <mergeCell ref="H56:I56"/>
    <mergeCell ref="J56:K56"/>
    <mergeCell ref="L56:M56"/>
    <mergeCell ref="N56:O56"/>
    <mergeCell ref="P55:Q55"/>
    <mergeCell ref="R55:S55"/>
    <mergeCell ref="T55:U55"/>
    <mergeCell ref="V55:W55"/>
    <mergeCell ref="X55:Y55"/>
    <mergeCell ref="Z55:AA55"/>
    <mergeCell ref="D55:E55"/>
    <mergeCell ref="F55:G55"/>
    <mergeCell ref="H55:I55"/>
    <mergeCell ref="J55:K55"/>
    <mergeCell ref="L55:M55"/>
    <mergeCell ref="N55:O55"/>
    <mergeCell ref="P54:Q54"/>
    <mergeCell ref="R54:S54"/>
    <mergeCell ref="T54:U54"/>
    <mergeCell ref="V54:W54"/>
    <mergeCell ref="X54:Y54"/>
    <mergeCell ref="Z54:AA54"/>
    <mergeCell ref="D54:E54"/>
    <mergeCell ref="F54:G54"/>
    <mergeCell ref="H54:I54"/>
    <mergeCell ref="J54:K54"/>
    <mergeCell ref="L54:M54"/>
    <mergeCell ref="N54:O54"/>
    <mergeCell ref="P53:Q53"/>
    <mergeCell ref="R53:S53"/>
    <mergeCell ref="T53:U53"/>
    <mergeCell ref="V53:W53"/>
    <mergeCell ref="X53:Y53"/>
    <mergeCell ref="Z53:AA53"/>
    <mergeCell ref="D53:E53"/>
    <mergeCell ref="F53:G53"/>
    <mergeCell ref="H53:I53"/>
    <mergeCell ref="J53:K53"/>
    <mergeCell ref="L53:M53"/>
    <mergeCell ref="N53:O53"/>
    <mergeCell ref="P52:Q52"/>
    <mergeCell ref="R52:S52"/>
    <mergeCell ref="T52:U52"/>
    <mergeCell ref="V52:W52"/>
    <mergeCell ref="X52:Y52"/>
    <mergeCell ref="Z52:AA52"/>
    <mergeCell ref="D52:E52"/>
    <mergeCell ref="F52:G52"/>
    <mergeCell ref="H52:I52"/>
    <mergeCell ref="J52:K52"/>
    <mergeCell ref="L52:M52"/>
    <mergeCell ref="N52:O52"/>
    <mergeCell ref="P51:Q51"/>
    <mergeCell ref="R51:S51"/>
    <mergeCell ref="T51:U51"/>
    <mergeCell ref="V51:W51"/>
    <mergeCell ref="X51:Y51"/>
    <mergeCell ref="Z51:AA51"/>
    <mergeCell ref="D51:E51"/>
    <mergeCell ref="F51:G51"/>
    <mergeCell ref="H51:I51"/>
    <mergeCell ref="J51:K51"/>
    <mergeCell ref="L51:M51"/>
    <mergeCell ref="N51:O51"/>
    <mergeCell ref="P50:Q50"/>
    <mergeCell ref="R50:S50"/>
    <mergeCell ref="T50:U50"/>
    <mergeCell ref="V50:W50"/>
    <mergeCell ref="X50:Y50"/>
    <mergeCell ref="Z50:AA50"/>
    <mergeCell ref="D50:E50"/>
    <mergeCell ref="F50:G50"/>
    <mergeCell ref="H50:I50"/>
    <mergeCell ref="J50:K50"/>
    <mergeCell ref="L50:M50"/>
    <mergeCell ref="N50:O50"/>
    <mergeCell ref="P49:Q49"/>
    <mergeCell ref="R49:S49"/>
    <mergeCell ref="T49:U49"/>
    <mergeCell ref="V49:W49"/>
    <mergeCell ref="X49:Y49"/>
    <mergeCell ref="Z49:AA49"/>
    <mergeCell ref="D49:E49"/>
    <mergeCell ref="F49:G49"/>
    <mergeCell ref="H49:I49"/>
    <mergeCell ref="J49:K49"/>
    <mergeCell ref="L49:M49"/>
    <mergeCell ref="N49:O49"/>
    <mergeCell ref="P48:Q48"/>
    <mergeCell ref="R48:S48"/>
    <mergeCell ref="T48:U48"/>
    <mergeCell ref="V48:W48"/>
    <mergeCell ref="X48:Y48"/>
    <mergeCell ref="Z48:AA48"/>
    <mergeCell ref="D48:E48"/>
    <mergeCell ref="F48:G48"/>
    <mergeCell ref="H48:I48"/>
    <mergeCell ref="J48:K48"/>
    <mergeCell ref="L48:M48"/>
    <mergeCell ref="N48:O48"/>
    <mergeCell ref="P47:Q47"/>
    <mergeCell ref="R47:S47"/>
    <mergeCell ref="T47:U47"/>
    <mergeCell ref="V47:W47"/>
    <mergeCell ref="X47:Y47"/>
    <mergeCell ref="Z47:AA47"/>
    <mergeCell ref="D47:E47"/>
    <mergeCell ref="F47:G47"/>
    <mergeCell ref="H47:I47"/>
    <mergeCell ref="J47:K47"/>
    <mergeCell ref="L47:M47"/>
    <mergeCell ref="N47:O47"/>
    <mergeCell ref="P46:Q46"/>
    <mergeCell ref="R46:S46"/>
    <mergeCell ref="T46:U46"/>
    <mergeCell ref="V46:W46"/>
    <mergeCell ref="X46:Y46"/>
    <mergeCell ref="Z46:AA46"/>
    <mergeCell ref="D46:E46"/>
    <mergeCell ref="F46:G46"/>
    <mergeCell ref="H46:I46"/>
    <mergeCell ref="J46:K46"/>
    <mergeCell ref="L46:M46"/>
    <mergeCell ref="N46:O46"/>
    <mergeCell ref="P45:Q45"/>
    <mergeCell ref="R45:S45"/>
    <mergeCell ref="T45:U45"/>
    <mergeCell ref="V45:W45"/>
    <mergeCell ref="X45:Y45"/>
    <mergeCell ref="Z45:AA45"/>
    <mergeCell ref="D45:E45"/>
    <mergeCell ref="F45:G45"/>
    <mergeCell ref="H45:I45"/>
    <mergeCell ref="J45:K45"/>
    <mergeCell ref="L45:M45"/>
    <mergeCell ref="N45:O45"/>
    <mergeCell ref="P44:Q44"/>
    <mergeCell ref="R44:S44"/>
    <mergeCell ref="T44:U44"/>
    <mergeCell ref="V44:W44"/>
    <mergeCell ref="X44:Y44"/>
    <mergeCell ref="Z44:AA44"/>
    <mergeCell ref="D44:E44"/>
    <mergeCell ref="F44:G44"/>
    <mergeCell ref="H44:I44"/>
    <mergeCell ref="J44:K44"/>
    <mergeCell ref="L44:M44"/>
    <mergeCell ref="N44:O44"/>
    <mergeCell ref="P43:Q43"/>
    <mergeCell ref="R43:S43"/>
    <mergeCell ref="T43:U43"/>
    <mergeCell ref="V43:W43"/>
    <mergeCell ref="X43:Y43"/>
    <mergeCell ref="Z43:AA43"/>
    <mergeCell ref="D43:E43"/>
    <mergeCell ref="F43:G43"/>
    <mergeCell ref="H43:I43"/>
    <mergeCell ref="J43:K43"/>
    <mergeCell ref="L43:M43"/>
    <mergeCell ref="N43:O43"/>
    <mergeCell ref="P42:Q42"/>
    <mergeCell ref="R42:S42"/>
    <mergeCell ref="T42:U42"/>
    <mergeCell ref="V42:W42"/>
    <mergeCell ref="X42:Y42"/>
    <mergeCell ref="Z42:AA42"/>
    <mergeCell ref="D42:E42"/>
    <mergeCell ref="F42:G42"/>
    <mergeCell ref="H42:I42"/>
    <mergeCell ref="J42:K42"/>
    <mergeCell ref="L42:M42"/>
    <mergeCell ref="N42:O42"/>
    <mergeCell ref="P41:Q41"/>
    <mergeCell ref="R41:S41"/>
    <mergeCell ref="T41:U41"/>
    <mergeCell ref="V41:W41"/>
    <mergeCell ref="X41:Y41"/>
    <mergeCell ref="Z41:AA41"/>
    <mergeCell ref="D41:E41"/>
    <mergeCell ref="F41:G41"/>
    <mergeCell ref="H41:I41"/>
    <mergeCell ref="J41:K41"/>
    <mergeCell ref="L41:M41"/>
    <mergeCell ref="N41:O41"/>
    <mergeCell ref="P40:Q40"/>
    <mergeCell ref="R40:S40"/>
    <mergeCell ref="T40:U40"/>
    <mergeCell ref="V40:W40"/>
    <mergeCell ref="X40:Y40"/>
    <mergeCell ref="Z40:AA40"/>
    <mergeCell ref="D40:E40"/>
    <mergeCell ref="F40:G40"/>
    <mergeCell ref="H40:I40"/>
    <mergeCell ref="J40:K40"/>
    <mergeCell ref="L40:M40"/>
    <mergeCell ref="N40:O40"/>
    <mergeCell ref="P39:Q39"/>
    <mergeCell ref="R39:S39"/>
    <mergeCell ref="T39:U39"/>
    <mergeCell ref="V39:W39"/>
    <mergeCell ref="X39:Y39"/>
    <mergeCell ref="Z39:AA39"/>
    <mergeCell ref="D39:E39"/>
    <mergeCell ref="F39:G39"/>
    <mergeCell ref="H39:I39"/>
    <mergeCell ref="J39:K39"/>
    <mergeCell ref="L39:M39"/>
    <mergeCell ref="N39:O39"/>
    <mergeCell ref="P38:Q38"/>
    <mergeCell ref="R38:S38"/>
    <mergeCell ref="T38:U38"/>
    <mergeCell ref="V38:W38"/>
    <mergeCell ref="X38:Y38"/>
    <mergeCell ref="Z38:AA38"/>
    <mergeCell ref="D38:E38"/>
    <mergeCell ref="F38:G38"/>
    <mergeCell ref="H38:I38"/>
    <mergeCell ref="J38:K38"/>
    <mergeCell ref="L38:M38"/>
    <mergeCell ref="N38:O38"/>
    <mergeCell ref="P37:Q37"/>
    <mergeCell ref="R37:S37"/>
    <mergeCell ref="T37:U37"/>
    <mergeCell ref="V37:W37"/>
    <mergeCell ref="X37:Y37"/>
    <mergeCell ref="Z37:AA37"/>
    <mergeCell ref="D37:E37"/>
    <mergeCell ref="F37:G37"/>
    <mergeCell ref="H37:I37"/>
    <mergeCell ref="J37:K37"/>
    <mergeCell ref="L37:M37"/>
    <mergeCell ref="N37:O37"/>
    <mergeCell ref="P36:Q36"/>
    <mergeCell ref="R36:S36"/>
    <mergeCell ref="T36:U36"/>
    <mergeCell ref="V36:W36"/>
    <mergeCell ref="X36:Y36"/>
    <mergeCell ref="Z36:AA36"/>
    <mergeCell ref="D36:E36"/>
    <mergeCell ref="F36:G36"/>
    <mergeCell ref="H36:I36"/>
    <mergeCell ref="J36:K36"/>
    <mergeCell ref="L36:M36"/>
    <mergeCell ref="N36:O36"/>
    <mergeCell ref="P35:Q35"/>
    <mergeCell ref="R35:S35"/>
    <mergeCell ref="T35:U35"/>
    <mergeCell ref="V35:W35"/>
    <mergeCell ref="X35:Y35"/>
    <mergeCell ref="Z35:AA35"/>
    <mergeCell ref="D35:E35"/>
    <mergeCell ref="F35:G35"/>
    <mergeCell ref="H35:I35"/>
    <mergeCell ref="J35:K35"/>
    <mergeCell ref="L35:M35"/>
    <mergeCell ref="N35:O35"/>
    <mergeCell ref="P34:Q34"/>
    <mergeCell ref="R34:S34"/>
    <mergeCell ref="T34:U34"/>
    <mergeCell ref="V34:W34"/>
    <mergeCell ref="X34:Y34"/>
    <mergeCell ref="Z34:AA34"/>
    <mergeCell ref="D34:E34"/>
    <mergeCell ref="F34:G34"/>
    <mergeCell ref="H34:I34"/>
    <mergeCell ref="J34:K34"/>
    <mergeCell ref="L34:M34"/>
    <mergeCell ref="N34:O34"/>
    <mergeCell ref="P33:Q33"/>
    <mergeCell ref="R33:S33"/>
    <mergeCell ref="T33:U33"/>
    <mergeCell ref="V33:W33"/>
    <mergeCell ref="X33:Y33"/>
    <mergeCell ref="Z33:AA33"/>
    <mergeCell ref="D33:E33"/>
    <mergeCell ref="F33:G33"/>
    <mergeCell ref="H33:I33"/>
    <mergeCell ref="J33:K33"/>
    <mergeCell ref="L33:M33"/>
    <mergeCell ref="N33:O33"/>
    <mergeCell ref="P32:Q32"/>
    <mergeCell ref="R32:S32"/>
    <mergeCell ref="T32:U32"/>
    <mergeCell ref="V32:W32"/>
    <mergeCell ref="X32:Y32"/>
    <mergeCell ref="Z32:AA32"/>
    <mergeCell ref="D32:E32"/>
    <mergeCell ref="F32:G32"/>
    <mergeCell ref="H32:I32"/>
    <mergeCell ref="J32:K32"/>
    <mergeCell ref="L32:M32"/>
    <mergeCell ref="N32:O32"/>
    <mergeCell ref="P31:Q31"/>
    <mergeCell ref="R31:S31"/>
    <mergeCell ref="T31:U31"/>
    <mergeCell ref="V31:W31"/>
    <mergeCell ref="X31:Y31"/>
    <mergeCell ref="Z31:AA31"/>
    <mergeCell ref="D31:E31"/>
    <mergeCell ref="F31:G31"/>
    <mergeCell ref="H31:I31"/>
    <mergeCell ref="J31:K31"/>
    <mergeCell ref="L31:M31"/>
    <mergeCell ref="N31:O31"/>
    <mergeCell ref="P30:Q30"/>
    <mergeCell ref="R30:S30"/>
    <mergeCell ref="T30:U30"/>
    <mergeCell ref="V30:W30"/>
    <mergeCell ref="X30:Y30"/>
    <mergeCell ref="Z30:AA30"/>
    <mergeCell ref="D30:E30"/>
    <mergeCell ref="F30:G30"/>
    <mergeCell ref="H30:I30"/>
    <mergeCell ref="J30:K30"/>
    <mergeCell ref="L30:M30"/>
    <mergeCell ref="N30:O30"/>
    <mergeCell ref="P29:Q29"/>
    <mergeCell ref="R29:S29"/>
    <mergeCell ref="T29:U29"/>
    <mergeCell ref="V29:W29"/>
    <mergeCell ref="X29:Y29"/>
    <mergeCell ref="Z29:AA29"/>
    <mergeCell ref="D29:E29"/>
    <mergeCell ref="F29:G29"/>
    <mergeCell ref="H29:I29"/>
    <mergeCell ref="J29:K29"/>
    <mergeCell ref="L29:M29"/>
    <mergeCell ref="N29:O29"/>
    <mergeCell ref="P28:Q28"/>
    <mergeCell ref="R28:S28"/>
    <mergeCell ref="T28:U28"/>
    <mergeCell ref="V28:W28"/>
    <mergeCell ref="X28:Y28"/>
    <mergeCell ref="Z28:AA28"/>
    <mergeCell ref="D28:E28"/>
    <mergeCell ref="F28:G28"/>
    <mergeCell ref="H28:I28"/>
    <mergeCell ref="J28:K28"/>
    <mergeCell ref="L28:M28"/>
    <mergeCell ref="N28:O28"/>
    <mergeCell ref="P27:Q27"/>
    <mergeCell ref="R27:S27"/>
    <mergeCell ref="T27:U27"/>
    <mergeCell ref="V27:W27"/>
    <mergeCell ref="X27:Y27"/>
    <mergeCell ref="Z27:AA27"/>
    <mergeCell ref="D27:E27"/>
    <mergeCell ref="F27:G27"/>
    <mergeCell ref="H27:I27"/>
    <mergeCell ref="J27:K27"/>
    <mergeCell ref="L27:M27"/>
    <mergeCell ref="N27:O27"/>
    <mergeCell ref="P26:Q26"/>
    <mergeCell ref="R26:S26"/>
    <mergeCell ref="T26:U26"/>
    <mergeCell ref="V26:W26"/>
    <mergeCell ref="X26:Y26"/>
    <mergeCell ref="Z26:AA26"/>
    <mergeCell ref="D26:E26"/>
    <mergeCell ref="F26:G26"/>
    <mergeCell ref="H26:I26"/>
    <mergeCell ref="J26:K26"/>
    <mergeCell ref="L26:M26"/>
    <mergeCell ref="N26:O26"/>
    <mergeCell ref="P25:Q25"/>
    <mergeCell ref="R25:S25"/>
    <mergeCell ref="T25:U25"/>
    <mergeCell ref="V25:W25"/>
    <mergeCell ref="X25:Y25"/>
    <mergeCell ref="Z25:AA25"/>
    <mergeCell ref="D25:E25"/>
    <mergeCell ref="F25:G25"/>
    <mergeCell ref="H25:I25"/>
    <mergeCell ref="J25:K25"/>
    <mergeCell ref="L25:M25"/>
    <mergeCell ref="N25:O25"/>
    <mergeCell ref="P24:Q24"/>
    <mergeCell ref="R24:S24"/>
    <mergeCell ref="T24:U24"/>
    <mergeCell ref="V24:W24"/>
    <mergeCell ref="X24:Y24"/>
    <mergeCell ref="Z24:AA24"/>
    <mergeCell ref="D24:E24"/>
    <mergeCell ref="F24:G24"/>
    <mergeCell ref="H24:I24"/>
    <mergeCell ref="J24:K24"/>
    <mergeCell ref="L24:M24"/>
    <mergeCell ref="N24:O24"/>
    <mergeCell ref="P23:Q23"/>
    <mergeCell ref="R23:S23"/>
    <mergeCell ref="T23:U23"/>
    <mergeCell ref="V23:W23"/>
    <mergeCell ref="X23:Y23"/>
    <mergeCell ref="Z23:AA23"/>
    <mergeCell ref="D23:E23"/>
    <mergeCell ref="F23:G23"/>
    <mergeCell ref="H23:I23"/>
    <mergeCell ref="J23:K23"/>
    <mergeCell ref="L23:M23"/>
    <mergeCell ref="N23:O23"/>
    <mergeCell ref="P22:Q22"/>
    <mergeCell ref="R22:S22"/>
    <mergeCell ref="T22:U22"/>
    <mergeCell ref="V22:W22"/>
    <mergeCell ref="X22:Y22"/>
    <mergeCell ref="Z22:AA22"/>
    <mergeCell ref="D22:E22"/>
    <mergeCell ref="F22:G22"/>
    <mergeCell ref="H22:I22"/>
    <mergeCell ref="J22:K22"/>
    <mergeCell ref="L22:M22"/>
    <mergeCell ref="N22:O22"/>
    <mergeCell ref="P21:Q21"/>
    <mergeCell ref="R21:S21"/>
    <mergeCell ref="T21:U21"/>
    <mergeCell ref="V21:W21"/>
    <mergeCell ref="X21:Y21"/>
    <mergeCell ref="Z21:AA21"/>
    <mergeCell ref="D21:E21"/>
    <mergeCell ref="F21:G21"/>
    <mergeCell ref="H21:I21"/>
    <mergeCell ref="J21:K21"/>
    <mergeCell ref="L21:M21"/>
    <mergeCell ref="N21:O21"/>
    <mergeCell ref="P20:Q20"/>
    <mergeCell ref="R20:S20"/>
    <mergeCell ref="T20:U20"/>
    <mergeCell ref="V20:W20"/>
    <mergeCell ref="X20:Y20"/>
    <mergeCell ref="Z20:AA20"/>
    <mergeCell ref="D20:E20"/>
    <mergeCell ref="F20:G20"/>
    <mergeCell ref="H20:I20"/>
    <mergeCell ref="J20:K20"/>
    <mergeCell ref="L20:M20"/>
    <mergeCell ref="N20:O20"/>
    <mergeCell ref="P19:Q19"/>
    <mergeCell ref="R19:S19"/>
    <mergeCell ref="T19:U19"/>
    <mergeCell ref="V19:W19"/>
    <mergeCell ref="X19:Y19"/>
    <mergeCell ref="Z19:AA19"/>
    <mergeCell ref="D19:E19"/>
    <mergeCell ref="F19:G19"/>
    <mergeCell ref="H19:I19"/>
    <mergeCell ref="J19:K19"/>
    <mergeCell ref="L19:M19"/>
    <mergeCell ref="N19:O19"/>
    <mergeCell ref="P18:Q18"/>
    <mergeCell ref="R18:S18"/>
    <mergeCell ref="T18:U18"/>
    <mergeCell ref="V18:W18"/>
    <mergeCell ref="X18:Y18"/>
    <mergeCell ref="Z18:AA18"/>
    <mergeCell ref="D18:E18"/>
    <mergeCell ref="F18:G18"/>
    <mergeCell ref="H18:I18"/>
    <mergeCell ref="J18:K18"/>
    <mergeCell ref="L18:M18"/>
    <mergeCell ref="N18:O18"/>
    <mergeCell ref="P17:Q17"/>
    <mergeCell ref="R17:S17"/>
    <mergeCell ref="T17:U17"/>
    <mergeCell ref="V17:W17"/>
    <mergeCell ref="X17:Y17"/>
    <mergeCell ref="Z17:AA17"/>
    <mergeCell ref="D17:E17"/>
    <mergeCell ref="F17:G17"/>
    <mergeCell ref="H17:I17"/>
    <mergeCell ref="J17:K17"/>
    <mergeCell ref="L17:M17"/>
    <mergeCell ref="N17:O17"/>
    <mergeCell ref="P16:Q16"/>
    <mergeCell ref="R16:S16"/>
    <mergeCell ref="T16:U16"/>
    <mergeCell ref="V16:W16"/>
    <mergeCell ref="X16:Y16"/>
    <mergeCell ref="Z16:AA16"/>
    <mergeCell ref="D16:E16"/>
    <mergeCell ref="F16:G16"/>
    <mergeCell ref="H16:I16"/>
    <mergeCell ref="J16:K16"/>
    <mergeCell ref="L16:M16"/>
    <mergeCell ref="N16:O16"/>
    <mergeCell ref="P15:Q15"/>
    <mergeCell ref="R15:S15"/>
    <mergeCell ref="T15:U15"/>
    <mergeCell ref="V15:W15"/>
    <mergeCell ref="X15:Y15"/>
    <mergeCell ref="Z15:AA15"/>
    <mergeCell ref="D15:E15"/>
    <mergeCell ref="F15:G15"/>
    <mergeCell ref="H15:I15"/>
    <mergeCell ref="J15:K15"/>
    <mergeCell ref="L15:M15"/>
    <mergeCell ref="N15:O15"/>
    <mergeCell ref="P14:Q14"/>
    <mergeCell ref="R14:S14"/>
    <mergeCell ref="T14:U14"/>
    <mergeCell ref="V14:W14"/>
    <mergeCell ref="X14:Y14"/>
    <mergeCell ref="Z14:AA14"/>
    <mergeCell ref="D14:E14"/>
    <mergeCell ref="F14:G14"/>
    <mergeCell ref="H14:I14"/>
    <mergeCell ref="J14:K14"/>
    <mergeCell ref="L14:M14"/>
    <mergeCell ref="N14:O14"/>
    <mergeCell ref="X10:Y10"/>
    <mergeCell ref="Z10:AA10"/>
    <mergeCell ref="D10:E10"/>
    <mergeCell ref="F10:G10"/>
    <mergeCell ref="H10:I10"/>
    <mergeCell ref="J10:K10"/>
    <mergeCell ref="L10:M10"/>
    <mergeCell ref="N10:O10"/>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P8:Q8"/>
    <mergeCell ref="R8:S8"/>
    <mergeCell ref="T8:U8"/>
    <mergeCell ref="V8:W8"/>
    <mergeCell ref="X8:Y8"/>
    <mergeCell ref="Z8:AA8"/>
    <mergeCell ref="V2:AA2"/>
    <mergeCell ref="V3:AA3"/>
    <mergeCell ref="B7:B10"/>
    <mergeCell ref="V7:W7"/>
    <mergeCell ref="D8:E8"/>
    <mergeCell ref="F8:G8"/>
    <mergeCell ref="H8:I8"/>
    <mergeCell ref="J8:K8"/>
    <mergeCell ref="L8:M8"/>
    <mergeCell ref="N8:O8"/>
    <mergeCell ref="P11:Q11"/>
    <mergeCell ref="R11:S11"/>
    <mergeCell ref="T11:U11"/>
    <mergeCell ref="V11:W11"/>
    <mergeCell ref="X11:Y11"/>
    <mergeCell ref="Z11:AA11"/>
    <mergeCell ref="D11:E11"/>
    <mergeCell ref="F11:G11"/>
    <mergeCell ref="H11:I11"/>
    <mergeCell ref="J11:K11"/>
    <mergeCell ref="L11:M11"/>
    <mergeCell ref="N11:O11"/>
    <mergeCell ref="P10:Q10"/>
    <mergeCell ref="R10:S10"/>
    <mergeCell ref="T10:U10"/>
    <mergeCell ref="V10:W10"/>
  </mergeCells>
  <phoneticPr fontId="1"/>
  <dataValidations count="1">
    <dataValidation type="list" allowBlank="1" showInputMessage="1" showErrorMessage="1" sqref="C7" xr:uid="{3A57C382-8200-40FE-8598-3FC117722B17}">
      <formula1>"2024,2025,2026,2027"</formula1>
    </dataValidation>
  </dataValidations>
  <pageMargins left="0.7" right="0.7" top="0.75" bottom="0.75" header="0.3" footer="0.3"/>
  <pageSetup paperSize="9" scale="5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 (2026)</vt:lpstr>
      <vt:lpstr>（記入例）別紙 (2026)</vt:lpstr>
      <vt:lpstr>経過措置計算用シート（2024年度支援開始分）</vt:lpstr>
      <vt:lpstr>経過措置計算用シート（2025年度支援開始分）</vt:lpstr>
      <vt:lpstr>（記入例）経過措置計算用シート </vt:lpstr>
      <vt:lpstr>'（記入例）別紙 (2026)'!Print_Area</vt:lpstr>
      <vt:lpstr>'別紙 (2026)'!Print_Area</vt:lpstr>
      <vt:lpstr>'（記入例）別紙 (2026)'!Print_Titles</vt:lpstr>
      <vt:lpstr>'別紙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2024-03-28T23:57:01Z</dcterms:created>
  <dcterms:modified xsi:type="dcterms:W3CDTF">2026-03-27T09:57:56Z</dcterms:modified>
</cp:coreProperties>
</file>